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P00-Projekty EU,MPO,TAČR\Projekty 2015\02 - Potenciál\Výběr dodavatele - stavba\Zadávací dokumentace - finall\Příloha-2-Polozkove-rozpocty\"/>
    </mc:Choice>
  </mc:AlternateContent>
  <bookViews>
    <workbookView xWindow="0" yWindow="0" windowWidth="28800" windowHeight="11610" activeTab="2"/>
  </bookViews>
  <sheets>
    <sheet name="Rekapitulace stavby" sheetId="1" r:id="rId1"/>
    <sheet name="01 - Stavební část" sheetId="2" r:id="rId2"/>
    <sheet name="02 - Zdravotechnika" sheetId="3" r:id="rId3"/>
  </sheets>
  <definedNames>
    <definedName name="_xlnm.Print_Titles" localSheetId="1">'01 - Stavební část'!$132:$132</definedName>
    <definedName name="_xlnm.Print_Titles" localSheetId="2">'02 - Zdravotechnika'!$117:$117</definedName>
    <definedName name="_xlnm.Print_Titles" localSheetId="0">'Rekapitulace stavby'!$85:$85</definedName>
    <definedName name="_xlnm.Print_Area" localSheetId="1">'01 - Stavební část'!$C$4:$Q$70,'01 - Stavební část'!$C$76:$Q$116,'01 - Stavební část'!$C$122:$Q$554</definedName>
    <definedName name="_xlnm.Print_Area" localSheetId="2">'02 - Zdravotechnika'!$C$4:$Q$70,'02 - Zdravotechnika'!$C$76:$Q$101,'02 - Zdravotechnika'!$C$107:$Q$190</definedName>
    <definedName name="_xlnm.Print_Area" localSheetId="0">'Rekapitulace stavby'!$C$4:$AP$70,'Rekapitulace stavby'!$C$76:$AP$97</definedName>
  </definedNames>
  <calcPr calcId="171027"/>
</workbook>
</file>

<file path=xl/calcChain.xml><?xml version="1.0" encoding="utf-8"?>
<calcChain xmlns="http://schemas.openxmlformats.org/spreadsheetml/2006/main">
  <c r="N118" i="3" l="1"/>
  <c r="N133" i="2" l="1"/>
  <c r="N551" i="2"/>
  <c r="N536" i="2"/>
  <c r="N523" i="2"/>
  <c r="N518" i="2"/>
  <c r="N513" i="2"/>
  <c r="N484" i="2"/>
  <c r="N471" i="2"/>
  <c r="N436" i="2"/>
  <c r="N415" i="2"/>
  <c r="N366" i="2"/>
  <c r="N337" i="2"/>
  <c r="N322" i="2"/>
  <c r="N312" i="2"/>
  <c r="N306" i="2"/>
  <c r="N304" i="2"/>
  <c r="N276" i="2"/>
  <c r="N269" i="2"/>
  <c r="N258" i="2"/>
  <c r="N253" i="2"/>
  <c r="N223" i="2"/>
  <c r="N202" i="2"/>
  <c r="N174" i="2"/>
  <c r="N134" i="2"/>
  <c r="N173" i="2"/>
  <c r="N172" i="2"/>
  <c r="N171" i="2"/>
  <c r="N170" i="2"/>
  <c r="N169" i="2"/>
  <c r="N168" i="2"/>
  <c r="N167" i="2"/>
  <c r="N166" i="2"/>
  <c r="N165" i="2"/>
  <c r="N164" i="2"/>
  <c r="N160" i="2"/>
  <c r="N157" i="2"/>
  <c r="N154" i="2"/>
  <c r="N151" i="2"/>
  <c r="N147" i="2"/>
  <c r="N143" i="2"/>
  <c r="N138" i="2"/>
  <c r="BK154" i="2"/>
  <c r="BK134" i="2" s="1"/>
  <c r="N381" i="2" l="1"/>
  <c r="N470" i="2"/>
  <c r="N469" i="2"/>
  <c r="N535" i="2"/>
  <c r="N534" i="2"/>
  <c r="N533" i="2"/>
  <c r="N512" i="2"/>
  <c r="N511" i="2"/>
  <c r="N510" i="2"/>
  <c r="N509" i="2"/>
  <c r="N508" i="2"/>
  <c r="N468" i="2"/>
  <c r="N303" i="2"/>
  <c r="N302" i="2"/>
  <c r="N467" i="2"/>
  <c r="N321" i="2"/>
  <c r="N320" i="2"/>
  <c r="N301" i="2"/>
  <c r="M28" i="2"/>
  <c r="W406" i="2"/>
  <c r="Y406" i="2"/>
  <c r="AA406" i="2"/>
  <c r="BE406" i="2"/>
  <c r="BF406" i="2"/>
  <c r="BG406" i="2"/>
  <c r="BH406" i="2"/>
  <c r="BI406" i="2"/>
  <c r="BK406" i="2"/>
  <c r="W409" i="2"/>
  <c r="Y409" i="2"/>
  <c r="AA409" i="2"/>
  <c r="BE409" i="2"/>
  <c r="BF409" i="2"/>
  <c r="BG409" i="2"/>
  <c r="BH409" i="2"/>
  <c r="BI409" i="2"/>
  <c r="BK409" i="2"/>
  <c r="AN92" i="1" l="1"/>
  <c r="AM80" i="1" l="1"/>
  <c r="AN91" i="1" l="1"/>
  <c r="AN90" i="1"/>
  <c r="F6" i="2" l="1"/>
  <c r="F78" i="2" s="1"/>
  <c r="O11" i="2"/>
  <c r="E12" i="2"/>
  <c r="F83" i="2" s="1"/>
  <c r="O12" i="2"/>
  <c r="O14" i="2"/>
  <c r="E15" i="2"/>
  <c r="F84" i="2" s="1"/>
  <c r="O15" i="2"/>
  <c r="O17" i="2"/>
  <c r="E18" i="2"/>
  <c r="M129" i="2" s="1"/>
  <c r="O18" i="2"/>
  <c r="O20" i="2"/>
  <c r="E21" i="2"/>
  <c r="M84" i="2" s="1"/>
  <c r="O21" i="2"/>
  <c r="AS88" i="1"/>
  <c r="F79" i="2"/>
  <c r="F81" i="2"/>
  <c r="F125" i="2"/>
  <c r="F127" i="2"/>
  <c r="N135" i="2"/>
  <c r="BE135" i="2" s="1"/>
  <c r="W135" i="2"/>
  <c r="Y135" i="2"/>
  <c r="AA135" i="2"/>
  <c r="BF135" i="2"/>
  <c r="BG135" i="2"/>
  <c r="BH135" i="2"/>
  <c r="BI135" i="2"/>
  <c r="BK135" i="2"/>
  <c r="BE138" i="2"/>
  <c r="W138" i="2"/>
  <c r="Y138" i="2"/>
  <c r="AA138" i="2"/>
  <c r="BF138" i="2"/>
  <c r="BG138" i="2"/>
  <c r="BH138" i="2"/>
  <c r="BI138" i="2"/>
  <c r="BK138" i="2"/>
  <c r="BE143" i="2"/>
  <c r="W143" i="2"/>
  <c r="Y143" i="2"/>
  <c r="AA143" i="2"/>
  <c r="BF143" i="2"/>
  <c r="BG143" i="2"/>
  <c r="BH143" i="2"/>
  <c r="BI143" i="2"/>
  <c r="BK143" i="2"/>
  <c r="BE147" i="2"/>
  <c r="W147" i="2"/>
  <c r="Y147" i="2"/>
  <c r="AA147" i="2"/>
  <c r="BF147" i="2"/>
  <c r="BG147" i="2"/>
  <c r="BH147" i="2"/>
  <c r="BI147" i="2"/>
  <c r="BK147" i="2"/>
  <c r="BE151" i="2"/>
  <c r="W151" i="2"/>
  <c r="Y151" i="2"/>
  <c r="AA151" i="2"/>
  <c r="BF151" i="2"/>
  <c r="BG151" i="2"/>
  <c r="BH151" i="2"/>
  <c r="BI151" i="2"/>
  <c r="BK151" i="2"/>
  <c r="BE154" i="2"/>
  <c r="W154" i="2"/>
  <c r="Y154" i="2"/>
  <c r="AA154" i="2"/>
  <c r="BF154" i="2"/>
  <c r="BG154" i="2"/>
  <c r="BH154" i="2"/>
  <c r="BI154" i="2"/>
  <c r="BE157" i="2"/>
  <c r="W157" i="2"/>
  <c r="Y157" i="2"/>
  <c r="AA157" i="2"/>
  <c r="BF157" i="2"/>
  <c r="BG157" i="2"/>
  <c r="BH157" i="2"/>
  <c r="BI157" i="2"/>
  <c r="BK157" i="2"/>
  <c r="BE160" i="2"/>
  <c r="W160" i="2"/>
  <c r="Y160" i="2"/>
  <c r="AA160" i="2"/>
  <c r="BF160" i="2"/>
  <c r="BG160" i="2"/>
  <c r="BH160" i="2"/>
  <c r="BI160" i="2"/>
  <c r="BK160" i="2"/>
  <c r="N175" i="2"/>
  <c r="BE175" i="2" s="1"/>
  <c r="W175" i="2"/>
  <c r="Y175" i="2"/>
  <c r="AA175" i="2"/>
  <c r="BF175" i="2"/>
  <c r="BG175" i="2"/>
  <c r="BH175" i="2"/>
  <c r="BI175" i="2"/>
  <c r="BK175" i="2"/>
  <c r="N178" i="2"/>
  <c r="BE178" i="2" s="1"/>
  <c r="W178" i="2"/>
  <c r="Y178" i="2"/>
  <c r="AA178" i="2"/>
  <c r="BF178" i="2"/>
  <c r="BG178" i="2"/>
  <c r="BH178" i="2"/>
  <c r="BI178" i="2"/>
  <c r="BK178" i="2"/>
  <c r="N181" i="2"/>
  <c r="BE181" i="2" s="1"/>
  <c r="W181" i="2"/>
  <c r="Y181" i="2"/>
  <c r="AA181" i="2"/>
  <c r="BF181" i="2"/>
  <c r="BG181" i="2"/>
  <c r="BH181" i="2"/>
  <c r="BI181" i="2"/>
  <c r="BK181" i="2"/>
  <c r="N182" i="2"/>
  <c r="BE182" i="2" s="1"/>
  <c r="W182" i="2"/>
  <c r="Y182" i="2"/>
  <c r="AA182" i="2"/>
  <c r="BF182" i="2"/>
  <c r="BG182" i="2"/>
  <c r="BH182" i="2"/>
  <c r="BI182" i="2"/>
  <c r="BK182" i="2"/>
  <c r="N185" i="2"/>
  <c r="BE185" i="2" s="1"/>
  <c r="W185" i="2"/>
  <c r="Y185" i="2"/>
  <c r="AA185" i="2"/>
  <c r="BF185" i="2"/>
  <c r="BG185" i="2"/>
  <c r="BH185" i="2"/>
  <c r="BI185" i="2"/>
  <c r="BK185" i="2"/>
  <c r="N188" i="2"/>
  <c r="BE188" i="2" s="1"/>
  <c r="W188" i="2"/>
  <c r="Y188" i="2"/>
  <c r="AA188" i="2"/>
  <c r="BF188" i="2"/>
  <c r="BG188" i="2"/>
  <c r="BH188" i="2"/>
  <c r="BI188" i="2"/>
  <c r="BK188" i="2"/>
  <c r="N191" i="2"/>
  <c r="BE191" i="2" s="1"/>
  <c r="W191" i="2"/>
  <c r="Y191" i="2"/>
  <c r="AA191" i="2"/>
  <c r="BF191" i="2"/>
  <c r="BG191" i="2"/>
  <c r="BH191" i="2"/>
  <c r="BI191" i="2"/>
  <c r="BK191" i="2"/>
  <c r="N192" i="2"/>
  <c r="BE192" i="2" s="1"/>
  <c r="W192" i="2"/>
  <c r="Y192" i="2"/>
  <c r="AA192" i="2"/>
  <c r="BF192" i="2"/>
  <c r="BG192" i="2"/>
  <c r="BH192" i="2"/>
  <c r="BI192" i="2"/>
  <c r="BK192" i="2"/>
  <c r="N195" i="2"/>
  <c r="BE195" i="2" s="1"/>
  <c r="W195" i="2"/>
  <c r="Y195" i="2"/>
  <c r="AA195" i="2"/>
  <c r="BF195" i="2"/>
  <c r="BG195" i="2"/>
  <c r="BH195" i="2"/>
  <c r="BI195" i="2"/>
  <c r="BK195" i="2"/>
  <c r="N198" i="2"/>
  <c r="BE198" i="2" s="1"/>
  <c r="W198" i="2"/>
  <c r="Y198" i="2"/>
  <c r="AA198" i="2"/>
  <c r="BF198" i="2"/>
  <c r="BG198" i="2"/>
  <c r="BH198" i="2"/>
  <c r="BI198" i="2"/>
  <c r="BK198" i="2"/>
  <c r="N199" i="2"/>
  <c r="BE199" i="2" s="1"/>
  <c r="W199" i="2"/>
  <c r="Y199" i="2"/>
  <c r="AA199" i="2"/>
  <c r="BF199" i="2"/>
  <c r="BG199" i="2"/>
  <c r="BH199" i="2"/>
  <c r="BI199" i="2"/>
  <c r="BK199" i="2"/>
  <c r="N203" i="2"/>
  <c r="BE203" i="2" s="1"/>
  <c r="W203" i="2"/>
  <c r="Y203" i="2"/>
  <c r="AA203" i="2"/>
  <c r="BF203" i="2"/>
  <c r="BG203" i="2"/>
  <c r="BH203" i="2"/>
  <c r="BI203" i="2"/>
  <c r="BK203" i="2"/>
  <c r="N206" i="2"/>
  <c r="BE206" i="2" s="1"/>
  <c r="W206" i="2"/>
  <c r="Y206" i="2"/>
  <c r="AA206" i="2"/>
  <c r="BF206" i="2"/>
  <c r="BG206" i="2"/>
  <c r="BH206" i="2"/>
  <c r="BI206" i="2"/>
  <c r="BK206" i="2"/>
  <c r="N212" i="2"/>
  <c r="BE212" i="2" s="1"/>
  <c r="W212" i="2"/>
  <c r="Y212" i="2"/>
  <c r="AA212" i="2"/>
  <c r="BF212" i="2"/>
  <c r="BG212" i="2"/>
  <c r="BH212" i="2"/>
  <c r="BI212" i="2"/>
  <c r="BK212" i="2"/>
  <c r="N222" i="2"/>
  <c r="BE222" i="2" s="1"/>
  <c r="W222" i="2"/>
  <c r="Y222" i="2"/>
  <c r="AA222" i="2"/>
  <c r="BF222" i="2"/>
  <c r="BG222" i="2"/>
  <c r="BH222" i="2"/>
  <c r="BI222" i="2"/>
  <c r="BK222" i="2"/>
  <c r="N224" i="2"/>
  <c r="BE224" i="2" s="1"/>
  <c r="W224" i="2"/>
  <c r="Y224" i="2"/>
  <c r="AA224" i="2"/>
  <c r="BF224" i="2"/>
  <c r="BG224" i="2"/>
  <c r="BH224" i="2"/>
  <c r="BI224" i="2"/>
  <c r="BK224" i="2"/>
  <c r="N228" i="2"/>
  <c r="BE228" i="2" s="1"/>
  <c r="W228" i="2"/>
  <c r="Y228" i="2"/>
  <c r="AA228" i="2"/>
  <c r="BF228" i="2"/>
  <c r="BG228" i="2"/>
  <c r="BH228" i="2"/>
  <c r="BI228" i="2"/>
  <c r="BK228" i="2"/>
  <c r="N231" i="2"/>
  <c r="BE231" i="2" s="1"/>
  <c r="W231" i="2"/>
  <c r="Y231" i="2"/>
  <c r="AA231" i="2"/>
  <c r="BF231" i="2"/>
  <c r="BG231" i="2"/>
  <c r="BH231" i="2"/>
  <c r="BI231" i="2"/>
  <c r="BK231" i="2"/>
  <c r="N232" i="2"/>
  <c r="BE232" i="2" s="1"/>
  <c r="W232" i="2"/>
  <c r="Y232" i="2"/>
  <c r="AA232" i="2"/>
  <c r="BF232" i="2"/>
  <c r="BG232" i="2"/>
  <c r="BH232" i="2"/>
  <c r="BI232" i="2"/>
  <c r="BK232" i="2"/>
  <c r="N237" i="2"/>
  <c r="BE237" i="2" s="1"/>
  <c r="W237" i="2"/>
  <c r="Y237" i="2"/>
  <c r="AA237" i="2"/>
  <c r="BF237" i="2"/>
  <c r="BG237" i="2"/>
  <c r="BH237" i="2"/>
  <c r="BI237" i="2"/>
  <c r="BK237" i="2"/>
  <c r="N245" i="2"/>
  <c r="BE245" i="2" s="1"/>
  <c r="W245" i="2"/>
  <c r="Y245" i="2"/>
  <c r="AA245" i="2"/>
  <c r="BF245" i="2"/>
  <c r="BG245" i="2"/>
  <c r="BH245" i="2"/>
  <c r="BI245" i="2"/>
  <c r="BK245" i="2"/>
  <c r="N250" i="2"/>
  <c r="BE250" i="2" s="1"/>
  <c r="W250" i="2"/>
  <c r="Y250" i="2"/>
  <c r="AA250" i="2"/>
  <c r="BF250" i="2"/>
  <c r="BG250" i="2"/>
  <c r="BH250" i="2"/>
  <c r="BI250" i="2"/>
  <c r="BK250" i="2"/>
  <c r="N254" i="2"/>
  <c r="BE254" i="2" s="1"/>
  <c r="W254" i="2"/>
  <c r="W253" i="2" s="1"/>
  <c r="Y254" i="2"/>
  <c r="Y253" i="2" s="1"/>
  <c r="AA254" i="2"/>
  <c r="AA253" i="2" s="1"/>
  <c r="BF254" i="2"/>
  <c r="BG254" i="2"/>
  <c r="BH254" i="2"/>
  <c r="BI254" i="2"/>
  <c r="BK254" i="2"/>
  <c r="BK253" i="2" s="1"/>
  <c r="N93" i="2" s="1"/>
  <c r="N259" i="2"/>
  <c r="BE259" i="2" s="1"/>
  <c r="W259" i="2"/>
  <c r="Y259" i="2"/>
  <c r="AA259" i="2"/>
  <c r="BF259" i="2"/>
  <c r="BG259" i="2"/>
  <c r="BH259" i="2"/>
  <c r="BI259" i="2"/>
  <c r="BK259" i="2"/>
  <c r="N266" i="2"/>
  <c r="BE266" i="2" s="1"/>
  <c r="W266" i="2"/>
  <c r="Y266" i="2"/>
  <c r="AA266" i="2"/>
  <c r="BF266" i="2"/>
  <c r="BG266" i="2"/>
  <c r="BH266" i="2"/>
  <c r="BI266" i="2"/>
  <c r="BK266" i="2"/>
  <c r="N267" i="2"/>
  <c r="BE267" i="2" s="1"/>
  <c r="W267" i="2"/>
  <c r="Y267" i="2"/>
  <c r="AA267" i="2"/>
  <c r="BF267" i="2"/>
  <c r="BG267" i="2"/>
  <c r="BH267" i="2"/>
  <c r="BI267" i="2"/>
  <c r="BK267" i="2"/>
  <c r="N268" i="2"/>
  <c r="BE268" i="2" s="1"/>
  <c r="W268" i="2"/>
  <c r="Y268" i="2"/>
  <c r="AA268" i="2"/>
  <c r="BF268" i="2"/>
  <c r="BG268" i="2"/>
  <c r="BH268" i="2"/>
  <c r="BI268" i="2"/>
  <c r="BK268" i="2"/>
  <c r="N270" i="2"/>
  <c r="BE270" i="2" s="1"/>
  <c r="W270" i="2"/>
  <c r="Y270" i="2"/>
  <c r="AA270" i="2"/>
  <c r="BF270" i="2"/>
  <c r="BG270" i="2"/>
  <c r="BH270" i="2"/>
  <c r="BI270" i="2"/>
  <c r="BK270" i="2"/>
  <c r="N273" i="2"/>
  <c r="BE273" i="2" s="1"/>
  <c r="W273" i="2"/>
  <c r="Y273" i="2"/>
  <c r="AA273" i="2"/>
  <c r="BF273" i="2"/>
  <c r="BG273" i="2"/>
  <c r="BH273" i="2"/>
  <c r="BI273" i="2"/>
  <c r="BK273" i="2"/>
  <c r="N274" i="2"/>
  <c r="BE274" i="2" s="1"/>
  <c r="W274" i="2"/>
  <c r="Y274" i="2"/>
  <c r="AA274" i="2"/>
  <c r="BF274" i="2"/>
  <c r="BG274" i="2"/>
  <c r="BH274" i="2"/>
  <c r="BI274" i="2"/>
  <c r="BK274" i="2"/>
  <c r="N275" i="2"/>
  <c r="BE275" i="2" s="1"/>
  <c r="W275" i="2"/>
  <c r="Y275" i="2"/>
  <c r="AA275" i="2"/>
  <c r="BF275" i="2"/>
  <c r="BG275" i="2"/>
  <c r="BH275" i="2"/>
  <c r="BI275" i="2"/>
  <c r="BK275" i="2"/>
  <c r="N277" i="2"/>
  <c r="BE277" i="2" s="1"/>
  <c r="W277" i="2"/>
  <c r="Y277" i="2"/>
  <c r="AA277" i="2"/>
  <c r="BF277" i="2"/>
  <c r="BG277" i="2"/>
  <c r="BH277" i="2"/>
  <c r="BI277" i="2"/>
  <c r="BK277" i="2"/>
  <c r="N282" i="2"/>
  <c r="BE282" i="2" s="1"/>
  <c r="W282" i="2"/>
  <c r="Y282" i="2"/>
  <c r="AA282" i="2"/>
  <c r="BF282" i="2"/>
  <c r="BG282" i="2"/>
  <c r="BH282" i="2"/>
  <c r="BI282" i="2"/>
  <c r="BK282" i="2"/>
  <c r="N283" i="2"/>
  <c r="BE283" i="2" s="1"/>
  <c r="W283" i="2"/>
  <c r="Y283" i="2"/>
  <c r="AA283" i="2"/>
  <c r="BF283" i="2"/>
  <c r="BG283" i="2"/>
  <c r="BH283" i="2"/>
  <c r="BI283" i="2"/>
  <c r="BK283" i="2"/>
  <c r="N284" i="2"/>
  <c r="BE284" i="2" s="1"/>
  <c r="W284" i="2"/>
  <c r="Y284" i="2"/>
  <c r="AA284" i="2"/>
  <c r="BF284" i="2"/>
  <c r="BG284" i="2"/>
  <c r="BH284" i="2"/>
  <c r="BI284" i="2"/>
  <c r="BK284" i="2"/>
  <c r="N287" i="2"/>
  <c r="BE287" i="2" s="1"/>
  <c r="W287" i="2"/>
  <c r="Y287" i="2"/>
  <c r="AA287" i="2"/>
  <c r="BF287" i="2"/>
  <c r="BG287" i="2"/>
  <c r="BH287" i="2"/>
  <c r="BI287" i="2"/>
  <c r="BK287" i="2"/>
  <c r="N290" i="2"/>
  <c r="BE290" i="2" s="1"/>
  <c r="W290" i="2"/>
  <c r="Y290" i="2"/>
  <c r="AA290" i="2"/>
  <c r="BF290" i="2"/>
  <c r="BG290" i="2"/>
  <c r="BH290" i="2"/>
  <c r="BI290" i="2"/>
  <c r="BK290" i="2"/>
  <c r="N293" i="2"/>
  <c r="BE293" i="2" s="1"/>
  <c r="W293" i="2"/>
  <c r="Y293" i="2"/>
  <c r="AA293" i="2"/>
  <c r="BF293" i="2"/>
  <c r="BG293" i="2"/>
  <c r="BH293" i="2"/>
  <c r="BI293" i="2"/>
  <c r="BK293" i="2"/>
  <c r="N297" i="2"/>
  <c r="BE297" i="2" s="1"/>
  <c r="W297" i="2"/>
  <c r="Y297" i="2"/>
  <c r="AA297" i="2"/>
  <c r="BF297" i="2"/>
  <c r="BG297" i="2"/>
  <c r="BH297" i="2"/>
  <c r="BI297" i="2"/>
  <c r="BK297" i="2"/>
  <c r="N300" i="2"/>
  <c r="BE300" i="2" s="1"/>
  <c r="W300" i="2"/>
  <c r="Y300" i="2"/>
  <c r="AA300" i="2"/>
  <c r="BF300" i="2"/>
  <c r="BG300" i="2"/>
  <c r="BH300" i="2"/>
  <c r="BI300" i="2"/>
  <c r="BK300" i="2"/>
  <c r="N305" i="2"/>
  <c r="BE305" i="2" s="1"/>
  <c r="W305" i="2"/>
  <c r="W304" i="2" s="1"/>
  <c r="Y305" i="2"/>
  <c r="Y304" i="2" s="1"/>
  <c r="AA305" i="2"/>
  <c r="AA304" i="2" s="1"/>
  <c r="BF305" i="2"/>
  <c r="BG305" i="2"/>
  <c r="BH305" i="2"/>
  <c r="BI305" i="2"/>
  <c r="BK305" i="2"/>
  <c r="BK304" i="2" s="1"/>
  <c r="N97" i="2" s="1"/>
  <c r="N307" i="2"/>
  <c r="BE307" i="2" s="1"/>
  <c r="W307" i="2"/>
  <c r="Y307" i="2"/>
  <c r="AA307" i="2"/>
  <c r="BF307" i="2"/>
  <c r="BG307" i="2"/>
  <c r="BH307" i="2"/>
  <c r="BI307" i="2"/>
  <c r="BK307" i="2"/>
  <c r="N308" i="2"/>
  <c r="BE308" i="2" s="1"/>
  <c r="W308" i="2"/>
  <c r="Y308" i="2"/>
  <c r="AA308" i="2"/>
  <c r="BF308" i="2"/>
  <c r="BG308" i="2"/>
  <c r="BH308" i="2"/>
  <c r="BI308" i="2"/>
  <c r="BK308" i="2"/>
  <c r="N309" i="2"/>
  <c r="BE309" i="2" s="1"/>
  <c r="W309" i="2"/>
  <c r="Y309" i="2"/>
  <c r="AA309" i="2"/>
  <c r="BF309" i="2"/>
  <c r="BG309" i="2"/>
  <c r="BH309" i="2"/>
  <c r="BI309" i="2"/>
  <c r="BK309" i="2"/>
  <c r="N310" i="2"/>
  <c r="BE310" i="2" s="1"/>
  <c r="W310" i="2"/>
  <c r="Y310" i="2"/>
  <c r="AA310" i="2"/>
  <c r="BF310" i="2"/>
  <c r="BG310" i="2"/>
  <c r="BH310" i="2"/>
  <c r="BI310" i="2"/>
  <c r="BK310" i="2"/>
  <c r="N311" i="2"/>
  <c r="BE311" i="2" s="1"/>
  <c r="W311" i="2"/>
  <c r="Y311" i="2"/>
  <c r="AA311" i="2"/>
  <c r="BF311" i="2"/>
  <c r="BG311" i="2"/>
  <c r="BH311" i="2"/>
  <c r="BI311" i="2"/>
  <c r="BK311" i="2"/>
  <c r="N313" i="2"/>
  <c r="BE313" i="2" s="1"/>
  <c r="W313" i="2"/>
  <c r="Y313" i="2"/>
  <c r="AA313" i="2"/>
  <c r="BF313" i="2"/>
  <c r="BG313" i="2"/>
  <c r="BH313" i="2"/>
  <c r="BI313" i="2"/>
  <c r="BK313" i="2"/>
  <c r="N319" i="2"/>
  <c r="BE319" i="2" s="1"/>
  <c r="W319" i="2"/>
  <c r="Y319" i="2"/>
  <c r="AA319" i="2"/>
  <c r="BF319" i="2"/>
  <c r="BG319" i="2"/>
  <c r="BH319" i="2"/>
  <c r="BI319" i="2"/>
  <c r="BK319" i="2"/>
  <c r="N323" i="2"/>
  <c r="BE323" i="2" s="1"/>
  <c r="W323" i="2"/>
  <c r="Y323" i="2"/>
  <c r="AA323" i="2"/>
  <c r="BF323" i="2"/>
  <c r="BG323" i="2"/>
  <c r="BH323" i="2"/>
  <c r="BI323" i="2"/>
  <c r="BK323" i="2"/>
  <c r="N324" i="2"/>
  <c r="BE324" i="2" s="1"/>
  <c r="W324" i="2"/>
  <c r="Y324" i="2"/>
  <c r="AA324" i="2"/>
  <c r="BF324" i="2"/>
  <c r="BG324" i="2"/>
  <c r="BH324" i="2"/>
  <c r="BI324" i="2"/>
  <c r="BK324" i="2"/>
  <c r="N327" i="2"/>
  <c r="BE327" i="2" s="1"/>
  <c r="W327" i="2"/>
  <c r="Y327" i="2"/>
  <c r="AA327" i="2"/>
  <c r="BF327" i="2"/>
  <c r="BG327" i="2"/>
  <c r="BH327" i="2"/>
  <c r="BI327" i="2"/>
  <c r="BK327" i="2"/>
  <c r="N330" i="2"/>
  <c r="BE330" i="2" s="1"/>
  <c r="W330" i="2"/>
  <c r="Y330" i="2"/>
  <c r="AA330" i="2"/>
  <c r="BF330" i="2"/>
  <c r="BG330" i="2"/>
  <c r="BH330" i="2"/>
  <c r="BI330" i="2"/>
  <c r="BK330" i="2"/>
  <c r="N333" i="2"/>
  <c r="BE333" i="2" s="1"/>
  <c r="W333" i="2"/>
  <c r="Y333" i="2"/>
  <c r="AA333" i="2"/>
  <c r="BF333" i="2"/>
  <c r="BG333" i="2"/>
  <c r="BH333" i="2"/>
  <c r="BI333" i="2"/>
  <c r="BK333" i="2"/>
  <c r="N336" i="2"/>
  <c r="BE336" i="2" s="1"/>
  <c r="W336" i="2"/>
  <c r="Y336" i="2"/>
  <c r="AA336" i="2"/>
  <c r="BF336" i="2"/>
  <c r="BG336" i="2"/>
  <c r="BH336" i="2"/>
  <c r="BI336" i="2"/>
  <c r="BK336" i="2"/>
  <c r="N338" i="2"/>
  <c r="BE338" i="2" s="1"/>
  <c r="W338" i="2"/>
  <c r="Y338" i="2"/>
  <c r="AA338" i="2"/>
  <c r="BF338" i="2"/>
  <c r="BG338" i="2"/>
  <c r="BH338" i="2"/>
  <c r="BI338" i="2"/>
  <c r="BK338" i="2"/>
  <c r="N341" i="2"/>
  <c r="BE341" i="2" s="1"/>
  <c r="W341" i="2"/>
  <c r="Y341" i="2"/>
  <c r="AA341" i="2"/>
  <c r="BF341" i="2"/>
  <c r="BG341" i="2"/>
  <c r="BH341" i="2"/>
  <c r="BI341" i="2"/>
  <c r="BK341" i="2"/>
  <c r="N344" i="2"/>
  <c r="BE344" i="2" s="1"/>
  <c r="W344" i="2"/>
  <c r="Y344" i="2"/>
  <c r="AA344" i="2"/>
  <c r="BF344" i="2"/>
  <c r="BG344" i="2"/>
  <c r="BH344" i="2"/>
  <c r="BI344" i="2"/>
  <c r="BK344" i="2"/>
  <c r="N346" i="2"/>
  <c r="BE346" i="2" s="1"/>
  <c r="W346" i="2"/>
  <c r="Y346" i="2"/>
  <c r="AA346" i="2"/>
  <c r="BF346" i="2"/>
  <c r="BG346" i="2"/>
  <c r="BH346" i="2"/>
  <c r="BI346" i="2"/>
  <c r="BK346" i="2"/>
  <c r="N350" i="2"/>
  <c r="BE350" i="2" s="1"/>
  <c r="W350" i="2"/>
  <c r="Y350" i="2"/>
  <c r="AA350" i="2"/>
  <c r="BF350" i="2"/>
  <c r="BG350" i="2"/>
  <c r="BH350" i="2"/>
  <c r="BI350" i="2"/>
  <c r="BK350" i="2"/>
  <c r="N353" i="2"/>
  <c r="BE353" i="2" s="1"/>
  <c r="W353" i="2"/>
  <c r="Y353" i="2"/>
  <c r="AA353" i="2"/>
  <c r="BF353" i="2"/>
  <c r="BG353" i="2"/>
  <c r="BH353" i="2"/>
  <c r="BI353" i="2"/>
  <c r="BK353" i="2"/>
  <c r="N358" i="2"/>
  <c r="BE358" i="2" s="1"/>
  <c r="W358" i="2"/>
  <c r="Y358" i="2"/>
  <c r="AA358" i="2"/>
  <c r="BF358" i="2"/>
  <c r="BG358" i="2"/>
  <c r="BH358" i="2"/>
  <c r="BI358" i="2"/>
  <c r="BK358" i="2"/>
  <c r="N361" i="2"/>
  <c r="BE361" i="2" s="1"/>
  <c r="W361" i="2"/>
  <c r="Y361" i="2"/>
  <c r="AA361" i="2"/>
  <c r="BF361" i="2"/>
  <c r="BG361" i="2"/>
  <c r="BH361" i="2"/>
  <c r="BI361" i="2"/>
  <c r="BK361" i="2"/>
  <c r="N365" i="2"/>
  <c r="BE365" i="2" s="1"/>
  <c r="W365" i="2"/>
  <c r="Y365" i="2"/>
  <c r="AA365" i="2"/>
  <c r="BF365" i="2"/>
  <c r="BG365" i="2"/>
  <c r="BH365" i="2"/>
  <c r="BI365" i="2"/>
  <c r="BK365" i="2"/>
  <c r="N367" i="2"/>
  <c r="BE367" i="2" s="1"/>
  <c r="W367" i="2"/>
  <c r="Y367" i="2"/>
  <c r="AA367" i="2"/>
  <c r="BF367" i="2"/>
  <c r="BG367" i="2"/>
  <c r="BH367" i="2"/>
  <c r="BI367" i="2"/>
  <c r="BK367" i="2"/>
  <c r="N368" i="2"/>
  <c r="BE368" i="2" s="1"/>
  <c r="W368" i="2"/>
  <c r="Y368" i="2"/>
  <c r="AA368" i="2"/>
  <c r="BF368" i="2"/>
  <c r="BG368" i="2"/>
  <c r="BH368" i="2"/>
  <c r="BI368" i="2"/>
  <c r="BK368" i="2"/>
  <c r="N369" i="2"/>
  <c r="BE369" i="2" s="1"/>
  <c r="W369" i="2"/>
  <c r="Y369" i="2"/>
  <c r="AA369" i="2"/>
  <c r="BF369" i="2"/>
  <c r="BG369" i="2"/>
  <c r="BH369" i="2"/>
  <c r="BI369" i="2"/>
  <c r="BK369" i="2"/>
  <c r="N372" i="2"/>
  <c r="BE372" i="2" s="1"/>
  <c r="W372" i="2"/>
  <c r="Y372" i="2"/>
  <c r="AA372" i="2"/>
  <c r="BF372" i="2"/>
  <c r="BG372" i="2"/>
  <c r="BH372" i="2"/>
  <c r="BI372" i="2"/>
  <c r="BK372" i="2"/>
  <c r="N375" i="2"/>
  <c r="BE375" i="2" s="1"/>
  <c r="W375" i="2"/>
  <c r="Y375" i="2"/>
  <c r="AA375" i="2"/>
  <c r="BF375" i="2"/>
  <c r="BG375" i="2"/>
  <c r="BH375" i="2"/>
  <c r="BI375" i="2"/>
  <c r="BK375" i="2"/>
  <c r="N378" i="2"/>
  <c r="BE378" i="2" s="1"/>
  <c r="W378" i="2"/>
  <c r="Y378" i="2"/>
  <c r="AA378" i="2"/>
  <c r="BF378" i="2"/>
  <c r="BG378" i="2"/>
  <c r="BH378" i="2"/>
  <c r="BI378" i="2"/>
  <c r="BK378" i="2"/>
  <c r="N384" i="2"/>
  <c r="BE384" i="2" s="1"/>
  <c r="W384" i="2"/>
  <c r="Y384" i="2"/>
  <c r="AA384" i="2"/>
  <c r="BF384" i="2"/>
  <c r="BG384" i="2"/>
  <c r="BH384" i="2"/>
  <c r="BI384" i="2"/>
  <c r="BK384" i="2"/>
  <c r="N388" i="2"/>
  <c r="BE388" i="2" s="1"/>
  <c r="W388" i="2"/>
  <c r="Y388" i="2"/>
  <c r="AA388" i="2"/>
  <c r="BF388" i="2"/>
  <c r="BG388" i="2"/>
  <c r="BH388" i="2"/>
  <c r="BI388" i="2"/>
  <c r="BK388" i="2"/>
  <c r="N393" i="2"/>
  <c r="BE393" i="2" s="1"/>
  <c r="W393" i="2"/>
  <c r="Y393" i="2"/>
  <c r="AA393" i="2"/>
  <c r="BF393" i="2"/>
  <c r="BG393" i="2"/>
  <c r="BH393" i="2"/>
  <c r="BI393" i="2"/>
  <c r="BK393" i="2"/>
  <c r="N396" i="2"/>
  <c r="BE396" i="2" s="1"/>
  <c r="W396" i="2"/>
  <c r="Y396" i="2"/>
  <c r="AA396" i="2"/>
  <c r="BF396" i="2"/>
  <c r="BG396" i="2"/>
  <c r="BH396" i="2"/>
  <c r="BI396" i="2"/>
  <c r="BK396" i="2"/>
  <c r="N399" i="2"/>
  <c r="BE399" i="2" s="1"/>
  <c r="W399" i="2"/>
  <c r="Y399" i="2"/>
  <c r="AA399" i="2"/>
  <c r="BF399" i="2"/>
  <c r="BG399" i="2"/>
  <c r="BH399" i="2"/>
  <c r="BI399" i="2"/>
  <c r="BK399" i="2"/>
  <c r="N402" i="2"/>
  <c r="BE402" i="2" s="1"/>
  <c r="W402" i="2"/>
  <c r="Y402" i="2"/>
  <c r="AA402" i="2"/>
  <c r="BF402" i="2"/>
  <c r="BG402" i="2"/>
  <c r="BH402" i="2"/>
  <c r="BI402" i="2"/>
  <c r="BK402" i="2"/>
  <c r="N410" i="2"/>
  <c r="BE410" i="2" s="1"/>
  <c r="W410" i="2"/>
  <c r="Y410" i="2"/>
  <c r="AA410" i="2"/>
  <c r="BF410" i="2"/>
  <c r="BG410" i="2"/>
  <c r="BH410" i="2"/>
  <c r="BI410" i="2"/>
  <c r="BK410" i="2"/>
  <c r="N411" i="2"/>
  <c r="BE411" i="2" s="1"/>
  <c r="W411" i="2"/>
  <c r="Y411" i="2"/>
  <c r="AA411" i="2"/>
  <c r="BF411" i="2"/>
  <c r="BG411" i="2"/>
  <c r="BH411" i="2"/>
  <c r="BI411" i="2"/>
  <c r="BK411" i="2"/>
  <c r="N414" i="2"/>
  <c r="BE414" i="2" s="1"/>
  <c r="W414" i="2"/>
  <c r="Y414" i="2"/>
  <c r="AA414" i="2"/>
  <c r="BF414" i="2"/>
  <c r="BG414" i="2"/>
  <c r="BH414" i="2"/>
  <c r="BI414" i="2"/>
  <c r="BK414" i="2"/>
  <c r="N416" i="2"/>
  <c r="BE416" i="2" s="1"/>
  <c r="W416" i="2"/>
  <c r="Y416" i="2"/>
  <c r="AA416" i="2"/>
  <c r="BF416" i="2"/>
  <c r="BG416" i="2"/>
  <c r="BH416" i="2"/>
  <c r="BI416" i="2"/>
  <c r="BK416" i="2"/>
  <c r="N419" i="2"/>
  <c r="BE419" i="2" s="1"/>
  <c r="W419" i="2"/>
  <c r="Y419" i="2"/>
  <c r="AA419" i="2"/>
  <c r="BF419" i="2"/>
  <c r="BG419" i="2"/>
  <c r="BH419" i="2"/>
  <c r="BI419" i="2"/>
  <c r="BK419" i="2"/>
  <c r="N422" i="2"/>
  <c r="BE422" i="2" s="1"/>
  <c r="W422" i="2"/>
  <c r="Y422" i="2"/>
  <c r="AA422" i="2"/>
  <c r="BF422" i="2"/>
  <c r="BG422" i="2"/>
  <c r="BH422" i="2"/>
  <c r="BI422" i="2"/>
  <c r="BK422" i="2"/>
  <c r="N425" i="2"/>
  <c r="BE425" i="2" s="1"/>
  <c r="W425" i="2"/>
  <c r="Y425" i="2"/>
  <c r="AA425" i="2"/>
  <c r="BF425" i="2"/>
  <c r="BG425" i="2"/>
  <c r="BH425" i="2"/>
  <c r="BI425" i="2"/>
  <c r="BK425" i="2"/>
  <c r="N429" i="2"/>
  <c r="BE429" i="2" s="1"/>
  <c r="W429" i="2"/>
  <c r="Y429" i="2"/>
  <c r="AA429" i="2"/>
  <c r="BF429" i="2"/>
  <c r="BG429" i="2"/>
  <c r="BH429" i="2"/>
  <c r="BI429" i="2"/>
  <c r="BK429" i="2"/>
  <c r="N432" i="2"/>
  <c r="BE432" i="2" s="1"/>
  <c r="W432" i="2"/>
  <c r="Y432" i="2"/>
  <c r="AA432" i="2"/>
  <c r="BF432" i="2"/>
  <c r="BG432" i="2"/>
  <c r="BH432" i="2"/>
  <c r="BI432" i="2"/>
  <c r="BK432" i="2"/>
  <c r="N435" i="2"/>
  <c r="BE435" i="2" s="1"/>
  <c r="W435" i="2"/>
  <c r="Y435" i="2"/>
  <c r="AA435" i="2"/>
  <c r="BF435" i="2"/>
  <c r="BG435" i="2"/>
  <c r="BH435" i="2"/>
  <c r="BI435" i="2"/>
  <c r="BK435" i="2"/>
  <c r="N437" i="2"/>
  <c r="BE437" i="2" s="1"/>
  <c r="W437" i="2"/>
  <c r="Y437" i="2"/>
  <c r="AA437" i="2"/>
  <c r="BF437" i="2"/>
  <c r="BG437" i="2"/>
  <c r="BH437" i="2"/>
  <c r="BI437" i="2"/>
  <c r="BK437" i="2"/>
  <c r="N438" i="2"/>
  <c r="BE438" i="2" s="1"/>
  <c r="W438" i="2"/>
  <c r="Y438" i="2"/>
  <c r="AA438" i="2"/>
  <c r="BF438" i="2"/>
  <c r="BG438" i="2"/>
  <c r="BH438" i="2"/>
  <c r="BI438" i="2"/>
  <c r="BK438" i="2"/>
  <c r="N441" i="2"/>
  <c r="BE441" i="2" s="1"/>
  <c r="W441" i="2"/>
  <c r="Y441" i="2"/>
  <c r="AA441" i="2"/>
  <c r="BF441" i="2"/>
  <c r="BG441" i="2"/>
  <c r="BH441" i="2"/>
  <c r="BI441" i="2"/>
  <c r="BK441" i="2"/>
  <c r="N442" i="2"/>
  <c r="BE442" i="2" s="1"/>
  <c r="W442" i="2"/>
  <c r="Y442" i="2"/>
  <c r="AA442" i="2"/>
  <c r="BF442" i="2"/>
  <c r="BG442" i="2"/>
  <c r="BH442" i="2"/>
  <c r="BI442" i="2"/>
  <c r="BK442" i="2"/>
  <c r="N443" i="2"/>
  <c r="BE443" i="2" s="1"/>
  <c r="W443" i="2"/>
  <c r="Y443" i="2"/>
  <c r="AA443" i="2"/>
  <c r="BF443" i="2"/>
  <c r="BG443" i="2"/>
  <c r="BH443" i="2"/>
  <c r="BI443" i="2"/>
  <c r="BK443" i="2"/>
  <c r="N444" i="2"/>
  <c r="BE444" i="2" s="1"/>
  <c r="W444" i="2"/>
  <c r="Y444" i="2"/>
  <c r="AA444" i="2"/>
  <c r="BF444" i="2"/>
  <c r="BG444" i="2"/>
  <c r="BH444" i="2"/>
  <c r="BI444" i="2"/>
  <c r="BK444" i="2"/>
  <c r="N445" i="2"/>
  <c r="BE445" i="2" s="1"/>
  <c r="W445" i="2"/>
  <c r="Y445" i="2"/>
  <c r="AA445" i="2"/>
  <c r="BF445" i="2"/>
  <c r="BG445" i="2"/>
  <c r="BH445" i="2"/>
  <c r="BI445" i="2"/>
  <c r="BK445" i="2"/>
  <c r="N448" i="2"/>
  <c r="BE448" i="2" s="1"/>
  <c r="W448" i="2"/>
  <c r="Y448" i="2"/>
  <c r="AA448" i="2"/>
  <c r="BF448" i="2"/>
  <c r="BG448" i="2"/>
  <c r="BH448" i="2"/>
  <c r="BI448" i="2"/>
  <c r="BK448" i="2"/>
  <c r="N449" i="2"/>
  <c r="BE449" i="2" s="1"/>
  <c r="W449" i="2"/>
  <c r="Y449" i="2"/>
  <c r="AA449" i="2"/>
  <c r="BF449" i="2"/>
  <c r="BG449" i="2"/>
  <c r="BH449" i="2"/>
  <c r="BI449" i="2"/>
  <c r="BK449" i="2"/>
  <c r="N450" i="2"/>
  <c r="BE450" i="2" s="1"/>
  <c r="W450" i="2"/>
  <c r="Y450" i="2"/>
  <c r="AA450" i="2"/>
  <c r="BF450" i="2"/>
  <c r="BG450" i="2"/>
  <c r="BH450" i="2"/>
  <c r="BI450" i="2"/>
  <c r="BK450" i="2"/>
  <c r="N451" i="2"/>
  <c r="BE451" i="2" s="1"/>
  <c r="W451" i="2"/>
  <c r="Y451" i="2"/>
  <c r="AA451" i="2"/>
  <c r="BF451" i="2"/>
  <c r="BG451" i="2"/>
  <c r="BH451" i="2"/>
  <c r="BI451" i="2"/>
  <c r="BK451" i="2"/>
  <c r="N452" i="2"/>
  <c r="BE452" i="2" s="1"/>
  <c r="W452" i="2"/>
  <c r="Y452" i="2"/>
  <c r="AA452" i="2"/>
  <c r="BF452" i="2"/>
  <c r="BG452" i="2"/>
  <c r="BH452" i="2"/>
  <c r="BI452" i="2"/>
  <c r="BK452" i="2"/>
  <c r="N455" i="2"/>
  <c r="BE455" i="2" s="1"/>
  <c r="W455" i="2"/>
  <c r="Y455" i="2"/>
  <c r="AA455" i="2"/>
  <c r="BF455" i="2"/>
  <c r="BG455" i="2"/>
  <c r="BH455" i="2"/>
  <c r="BI455" i="2"/>
  <c r="BK455" i="2"/>
  <c r="N456" i="2"/>
  <c r="BE456" i="2" s="1"/>
  <c r="W456" i="2"/>
  <c r="Y456" i="2"/>
  <c r="AA456" i="2"/>
  <c r="BF456" i="2"/>
  <c r="BG456" i="2"/>
  <c r="BH456" i="2"/>
  <c r="BI456" i="2"/>
  <c r="BK456" i="2"/>
  <c r="N459" i="2"/>
  <c r="BE459" i="2" s="1"/>
  <c r="W459" i="2"/>
  <c r="Y459" i="2"/>
  <c r="AA459" i="2"/>
  <c r="BF459" i="2"/>
  <c r="BG459" i="2"/>
  <c r="BH459" i="2"/>
  <c r="BI459" i="2"/>
  <c r="BK459" i="2"/>
  <c r="N462" i="2"/>
  <c r="BE462" i="2" s="1"/>
  <c r="W462" i="2"/>
  <c r="Y462" i="2"/>
  <c r="AA462" i="2"/>
  <c r="BF462" i="2"/>
  <c r="BG462" i="2"/>
  <c r="BH462" i="2"/>
  <c r="BI462" i="2"/>
  <c r="BK462" i="2"/>
  <c r="N465" i="2"/>
  <c r="BE465" i="2" s="1"/>
  <c r="W465" i="2"/>
  <c r="Y465" i="2"/>
  <c r="AA465" i="2"/>
  <c r="BF465" i="2"/>
  <c r="BG465" i="2"/>
  <c r="BH465" i="2"/>
  <c r="BI465" i="2"/>
  <c r="BK465" i="2"/>
  <c r="N466" i="2"/>
  <c r="BE466" i="2" s="1"/>
  <c r="W466" i="2"/>
  <c r="Y466" i="2"/>
  <c r="AA466" i="2"/>
  <c r="BF466" i="2"/>
  <c r="BG466" i="2"/>
  <c r="BH466" i="2"/>
  <c r="BI466" i="2"/>
  <c r="BK466" i="2"/>
  <c r="N472" i="2"/>
  <c r="BE472" i="2" s="1"/>
  <c r="W472" i="2"/>
  <c r="Y472" i="2"/>
  <c r="AA472" i="2"/>
  <c r="BF472" i="2"/>
  <c r="BG472" i="2"/>
  <c r="BH472" i="2"/>
  <c r="BI472" i="2"/>
  <c r="BK472" i="2"/>
  <c r="N473" i="2"/>
  <c r="BE473" i="2" s="1"/>
  <c r="W473" i="2"/>
  <c r="Y473" i="2"/>
  <c r="AA473" i="2"/>
  <c r="BF473" i="2"/>
  <c r="BG473" i="2"/>
  <c r="BH473" i="2"/>
  <c r="BI473" i="2"/>
  <c r="BK473" i="2"/>
  <c r="N474" i="2"/>
  <c r="BE474" i="2" s="1"/>
  <c r="W474" i="2"/>
  <c r="Y474" i="2"/>
  <c r="AA474" i="2"/>
  <c r="BF474" i="2"/>
  <c r="BG474" i="2"/>
  <c r="BH474" i="2"/>
  <c r="BI474" i="2"/>
  <c r="BK474" i="2"/>
  <c r="N475" i="2"/>
  <c r="BE475" i="2" s="1"/>
  <c r="W475" i="2"/>
  <c r="Y475" i="2"/>
  <c r="AA475" i="2"/>
  <c r="BF475" i="2"/>
  <c r="BG475" i="2"/>
  <c r="BH475" i="2"/>
  <c r="BI475" i="2"/>
  <c r="BK475" i="2"/>
  <c r="N476" i="2"/>
  <c r="BE476" i="2" s="1"/>
  <c r="W476" i="2"/>
  <c r="Y476" i="2"/>
  <c r="AA476" i="2"/>
  <c r="BF476" i="2"/>
  <c r="BG476" i="2"/>
  <c r="BH476" i="2"/>
  <c r="BI476" i="2"/>
  <c r="BK476" i="2"/>
  <c r="N477" i="2"/>
  <c r="BE477" i="2" s="1"/>
  <c r="W477" i="2"/>
  <c r="Y477" i="2"/>
  <c r="AA477" i="2"/>
  <c r="BF477" i="2"/>
  <c r="BG477" i="2"/>
  <c r="BH477" i="2"/>
  <c r="BI477" i="2"/>
  <c r="BK477" i="2"/>
  <c r="N478" i="2"/>
  <c r="BE478" i="2" s="1"/>
  <c r="W478" i="2"/>
  <c r="Y478" i="2"/>
  <c r="AA478" i="2"/>
  <c r="BF478" i="2"/>
  <c r="BG478" i="2"/>
  <c r="BH478" i="2"/>
  <c r="BI478" i="2"/>
  <c r="BK478" i="2"/>
  <c r="N479" i="2"/>
  <c r="BE479" i="2" s="1"/>
  <c r="W479" i="2"/>
  <c r="Y479" i="2"/>
  <c r="AA479" i="2"/>
  <c r="BF479" i="2"/>
  <c r="BG479" i="2"/>
  <c r="BH479" i="2"/>
  <c r="BI479" i="2"/>
  <c r="BK479" i="2"/>
  <c r="N480" i="2"/>
  <c r="BE480" i="2" s="1"/>
  <c r="W480" i="2"/>
  <c r="Y480" i="2"/>
  <c r="AA480" i="2"/>
  <c r="BF480" i="2"/>
  <c r="BG480" i="2"/>
  <c r="BH480" i="2"/>
  <c r="BI480" i="2"/>
  <c r="BK480" i="2"/>
  <c r="N483" i="2"/>
  <c r="BE483" i="2" s="1"/>
  <c r="W483" i="2"/>
  <c r="Y483" i="2"/>
  <c r="AA483" i="2"/>
  <c r="BF483" i="2"/>
  <c r="BG483" i="2"/>
  <c r="BH483" i="2"/>
  <c r="BI483" i="2"/>
  <c r="BK483" i="2"/>
  <c r="N485" i="2"/>
  <c r="BE485" i="2" s="1"/>
  <c r="W485" i="2"/>
  <c r="Y485" i="2"/>
  <c r="AA485" i="2"/>
  <c r="BF485" i="2"/>
  <c r="BG485" i="2"/>
  <c r="BH485" i="2"/>
  <c r="BI485" i="2"/>
  <c r="BK485" i="2"/>
  <c r="N486" i="2"/>
  <c r="BE486" i="2" s="1"/>
  <c r="W486" i="2"/>
  <c r="Y486" i="2"/>
  <c r="AA486" i="2"/>
  <c r="BF486" i="2"/>
  <c r="BG486" i="2"/>
  <c r="BH486" i="2"/>
  <c r="BI486" i="2"/>
  <c r="BK486" i="2"/>
  <c r="N487" i="2"/>
  <c r="BE487" i="2" s="1"/>
  <c r="W487" i="2"/>
  <c r="Y487" i="2"/>
  <c r="AA487" i="2"/>
  <c r="BF487" i="2"/>
  <c r="BG487" i="2"/>
  <c r="BH487" i="2"/>
  <c r="BI487" i="2"/>
  <c r="BK487" i="2"/>
  <c r="N490" i="2"/>
  <c r="BE490" i="2" s="1"/>
  <c r="W490" i="2"/>
  <c r="Y490" i="2"/>
  <c r="AA490" i="2"/>
  <c r="BF490" i="2"/>
  <c r="BG490" i="2"/>
  <c r="BH490" i="2"/>
  <c r="BI490" i="2"/>
  <c r="BK490" i="2"/>
  <c r="N493" i="2"/>
  <c r="BE493" i="2" s="1"/>
  <c r="W493" i="2"/>
  <c r="Y493" i="2"/>
  <c r="AA493" i="2"/>
  <c r="BF493" i="2"/>
  <c r="BG493" i="2"/>
  <c r="BH493" i="2"/>
  <c r="BI493" i="2"/>
  <c r="BK493" i="2"/>
  <c r="N498" i="2"/>
  <c r="BE498" i="2" s="1"/>
  <c r="W498" i="2"/>
  <c r="Y498" i="2"/>
  <c r="AA498" i="2"/>
  <c r="BF498" i="2"/>
  <c r="BG498" i="2"/>
  <c r="BH498" i="2"/>
  <c r="BI498" i="2"/>
  <c r="BK498" i="2"/>
  <c r="N499" i="2"/>
  <c r="BE499" i="2" s="1"/>
  <c r="W499" i="2"/>
  <c r="Y499" i="2"/>
  <c r="AA499" i="2"/>
  <c r="BF499" i="2"/>
  <c r="BG499" i="2"/>
  <c r="BH499" i="2"/>
  <c r="BI499" i="2"/>
  <c r="BK499" i="2"/>
  <c r="N503" i="2"/>
  <c r="BE503" i="2" s="1"/>
  <c r="W503" i="2"/>
  <c r="Y503" i="2"/>
  <c r="AA503" i="2"/>
  <c r="BF503" i="2"/>
  <c r="BG503" i="2"/>
  <c r="BH503" i="2"/>
  <c r="BI503" i="2"/>
  <c r="BK503" i="2"/>
  <c r="N504" i="2"/>
  <c r="W504" i="2"/>
  <c r="Y504" i="2"/>
  <c r="AA504" i="2"/>
  <c r="BE504" i="2"/>
  <c r="BF504" i="2"/>
  <c r="BG504" i="2"/>
  <c r="BH504" i="2"/>
  <c r="BI504" i="2"/>
  <c r="BK504" i="2"/>
  <c r="N505" i="2"/>
  <c r="BE505" i="2" s="1"/>
  <c r="W505" i="2"/>
  <c r="Y505" i="2"/>
  <c r="AA505" i="2"/>
  <c r="BF505" i="2"/>
  <c r="BG505" i="2"/>
  <c r="BH505" i="2"/>
  <c r="BI505" i="2"/>
  <c r="BK505" i="2"/>
  <c r="N506" i="2"/>
  <c r="BE506" i="2" s="1"/>
  <c r="W506" i="2"/>
  <c r="Y506" i="2"/>
  <c r="AA506" i="2"/>
  <c r="BF506" i="2"/>
  <c r="BG506" i="2"/>
  <c r="BH506" i="2"/>
  <c r="BI506" i="2"/>
  <c r="BK506" i="2"/>
  <c r="N507" i="2"/>
  <c r="BE507" i="2" s="1"/>
  <c r="W507" i="2"/>
  <c r="Y507" i="2"/>
  <c r="AA507" i="2"/>
  <c r="BF507" i="2"/>
  <c r="BG507" i="2"/>
  <c r="BH507" i="2"/>
  <c r="BI507" i="2"/>
  <c r="BK507" i="2"/>
  <c r="N514" i="2"/>
  <c r="BE514" i="2" s="1"/>
  <c r="W514" i="2"/>
  <c r="Y514" i="2"/>
  <c r="AA514" i="2"/>
  <c r="BF514" i="2"/>
  <c r="BG514" i="2"/>
  <c r="BH514" i="2"/>
  <c r="BI514" i="2"/>
  <c r="BK514" i="2"/>
  <c r="N517" i="2"/>
  <c r="BE517" i="2" s="1"/>
  <c r="W517" i="2"/>
  <c r="Y517" i="2"/>
  <c r="AA517" i="2"/>
  <c r="BF517" i="2"/>
  <c r="BG517" i="2"/>
  <c r="BH517" i="2"/>
  <c r="BI517" i="2"/>
  <c r="BK517" i="2"/>
  <c r="N519" i="2"/>
  <c r="BE519" i="2" s="1"/>
  <c r="W519" i="2"/>
  <c r="Y519" i="2"/>
  <c r="AA519" i="2"/>
  <c r="BF519" i="2"/>
  <c r="BG519" i="2"/>
  <c r="BH519" i="2"/>
  <c r="BI519" i="2"/>
  <c r="BK519" i="2"/>
  <c r="N522" i="2"/>
  <c r="W522" i="2"/>
  <c r="Y522" i="2"/>
  <c r="AA522" i="2"/>
  <c r="BE522" i="2"/>
  <c r="BF522" i="2"/>
  <c r="BG522" i="2"/>
  <c r="BH522" i="2"/>
  <c r="BI522" i="2"/>
  <c r="BK522" i="2"/>
  <c r="N524" i="2"/>
  <c r="BE524" i="2" s="1"/>
  <c r="W524" i="2"/>
  <c r="Y524" i="2"/>
  <c r="AA524" i="2"/>
  <c r="BF524" i="2"/>
  <c r="BG524" i="2"/>
  <c r="BH524" i="2"/>
  <c r="BI524" i="2"/>
  <c r="BK524" i="2"/>
  <c r="N529" i="2"/>
  <c r="BE529" i="2" s="1"/>
  <c r="W529" i="2"/>
  <c r="Y529" i="2"/>
  <c r="AA529" i="2"/>
  <c r="BF529" i="2"/>
  <c r="BG529" i="2"/>
  <c r="BH529" i="2"/>
  <c r="BI529" i="2"/>
  <c r="BK529" i="2"/>
  <c r="N532" i="2"/>
  <c r="BE532" i="2" s="1"/>
  <c r="W532" i="2"/>
  <c r="Y532" i="2"/>
  <c r="AA532" i="2"/>
  <c r="BF532" i="2"/>
  <c r="BG532" i="2"/>
  <c r="BH532" i="2"/>
  <c r="BI532" i="2"/>
  <c r="BK532" i="2"/>
  <c r="N537" i="2"/>
  <c r="BE537" i="2" s="1"/>
  <c r="W537" i="2"/>
  <c r="Y537" i="2"/>
  <c r="AA537" i="2"/>
  <c r="BF537" i="2"/>
  <c r="BG537" i="2"/>
  <c r="BH537" i="2"/>
  <c r="BI537" i="2"/>
  <c r="BK537" i="2"/>
  <c r="N543" i="2"/>
  <c r="BE543" i="2" s="1"/>
  <c r="W543" i="2"/>
  <c r="Y543" i="2"/>
  <c r="AA543" i="2"/>
  <c r="BF543" i="2"/>
  <c r="BG543" i="2"/>
  <c r="BH543" i="2"/>
  <c r="BI543" i="2"/>
  <c r="BK543" i="2"/>
  <c r="N547" i="2"/>
  <c r="BE547" i="2" s="1"/>
  <c r="W547" i="2"/>
  <c r="Y547" i="2"/>
  <c r="AA547" i="2"/>
  <c r="BF547" i="2"/>
  <c r="BG547" i="2"/>
  <c r="BH547" i="2"/>
  <c r="BI547" i="2"/>
  <c r="BK547" i="2"/>
  <c r="N552" i="2"/>
  <c r="BE552" i="2" s="1"/>
  <c r="W552" i="2"/>
  <c r="W551" i="2" s="1"/>
  <c r="Y552" i="2"/>
  <c r="Y551" i="2" s="1"/>
  <c r="AA552" i="2"/>
  <c r="AA551" i="2" s="1"/>
  <c r="BF552" i="2"/>
  <c r="BG552" i="2"/>
  <c r="BH552" i="2"/>
  <c r="BI552" i="2"/>
  <c r="BK552" i="2"/>
  <c r="BK551" i="2" s="1"/>
  <c r="N111" i="2" s="1"/>
  <c r="F6" i="3"/>
  <c r="F78" i="3" s="1"/>
  <c r="O11" i="3"/>
  <c r="E12" i="3"/>
  <c r="F114" i="3" s="1"/>
  <c r="O12" i="3"/>
  <c r="O14" i="3"/>
  <c r="E15" i="3"/>
  <c r="F84" i="3" s="1"/>
  <c r="O15" i="3"/>
  <c r="O17" i="3"/>
  <c r="E18" i="3"/>
  <c r="M83" i="3" s="1"/>
  <c r="O18" i="3"/>
  <c r="O20" i="3"/>
  <c r="E21" i="3"/>
  <c r="M84" i="3" s="1"/>
  <c r="O21" i="3"/>
  <c r="M28" i="3"/>
  <c r="F79" i="3"/>
  <c r="F81" i="3"/>
  <c r="F110" i="3"/>
  <c r="F112" i="3"/>
  <c r="N120" i="3"/>
  <c r="BE120" i="3" s="1"/>
  <c r="W120" i="3"/>
  <c r="Y120" i="3"/>
  <c r="AA120" i="3"/>
  <c r="BF120" i="3"/>
  <c r="BG120" i="3"/>
  <c r="BH120" i="3"/>
  <c r="BI120" i="3"/>
  <c r="BK120" i="3"/>
  <c r="N121" i="3"/>
  <c r="BE121" i="3" s="1"/>
  <c r="W121" i="3"/>
  <c r="Y121" i="3"/>
  <c r="AA121" i="3"/>
  <c r="AA119" i="3" s="1"/>
  <c r="BF121" i="3"/>
  <c r="BG121" i="3"/>
  <c r="BH121" i="3"/>
  <c r="BI121" i="3"/>
  <c r="BK121" i="3"/>
  <c r="N122" i="3"/>
  <c r="BE122" i="3" s="1"/>
  <c r="W122" i="3"/>
  <c r="Y122" i="3"/>
  <c r="AA122" i="3"/>
  <c r="BF122" i="3"/>
  <c r="BG122" i="3"/>
  <c r="BH122" i="3"/>
  <c r="BI122" i="3"/>
  <c r="BK122" i="3"/>
  <c r="N124" i="3"/>
  <c r="BE124" i="3" s="1"/>
  <c r="W124" i="3"/>
  <c r="W123" i="3" s="1"/>
  <c r="Y124" i="3"/>
  <c r="Y123" i="3" s="1"/>
  <c r="AA124" i="3"/>
  <c r="AA123" i="3" s="1"/>
  <c r="BF124" i="3"/>
  <c r="BG124" i="3"/>
  <c r="BH124" i="3"/>
  <c r="BI124" i="3"/>
  <c r="BK124" i="3"/>
  <c r="BK123" i="3" s="1"/>
  <c r="N123" i="3" s="1"/>
  <c r="N90" i="3" s="1"/>
  <c r="N126" i="3"/>
  <c r="W126" i="3"/>
  <c r="W125" i="3" s="1"/>
  <c r="Y126" i="3"/>
  <c r="Y125" i="3" s="1"/>
  <c r="AA126" i="3"/>
  <c r="AA125" i="3" s="1"/>
  <c r="BE126" i="3"/>
  <c r="BF126" i="3"/>
  <c r="BG126" i="3"/>
  <c r="BH126" i="3"/>
  <c r="BI126" i="3"/>
  <c r="BK126" i="3"/>
  <c r="BK125" i="3" s="1"/>
  <c r="N125" i="3" s="1"/>
  <c r="N91" i="3" s="1"/>
  <c r="N128" i="3"/>
  <c r="BE128" i="3" s="1"/>
  <c r="W128" i="3"/>
  <c r="W127" i="3" s="1"/>
  <c r="Y128" i="3"/>
  <c r="Y127" i="3" s="1"/>
  <c r="AA128" i="3"/>
  <c r="AA127" i="3" s="1"/>
  <c r="BF128" i="3"/>
  <c r="BG128" i="3"/>
  <c r="BH128" i="3"/>
  <c r="BI128" i="3"/>
  <c r="BK128" i="3"/>
  <c r="BK127" i="3" s="1"/>
  <c r="N127" i="3" s="1"/>
  <c r="N92" i="3" s="1"/>
  <c r="N130" i="3"/>
  <c r="BE130" i="3" s="1"/>
  <c r="W130" i="3"/>
  <c r="W129" i="3" s="1"/>
  <c r="Y130" i="3"/>
  <c r="Y129" i="3" s="1"/>
  <c r="AA130" i="3"/>
  <c r="AA129" i="3" s="1"/>
  <c r="BF130" i="3"/>
  <c r="BG130" i="3"/>
  <c r="BH130" i="3"/>
  <c r="BI130" i="3"/>
  <c r="BK130" i="3"/>
  <c r="BK129" i="3" s="1"/>
  <c r="N129" i="3" s="1"/>
  <c r="N93" i="3" s="1"/>
  <c r="BE132" i="3"/>
  <c r="W132" i="3"/>
  <c r="Y132" i="3"/>
  <c r="AA132" i="3"/>
  <c r="BF132" i="3"/>
  <c r="BG132" i="3"/>
  <c r="BH132" i="3"/>
  <c r="BI132" i="3"/>
  <c r="N133" i="3"/>
  <c r="W133" i="3"/>
  <c r="Y133" i="3"/>
  <c r="AA133" i="3"/>
  <c r="BE133" i="3"/>
  <c r="BF133" i="3"/>
  <c r="BG133" i="3"/>
  <c r="BH133" i="3"/>
  <c r="BI133" i="3"/>
  <c r="BK133" i="3"/>
  <c r="N134" i="3"/>
  <c r="BE134" i="3" s="1"/>
  <c r="W134" i="3"/>
  <c r="Y134" i="3"/>
  <c r="AA134" i="3"/>
  <c r="BF134" i="3"/>
  <c r="BG134" i="3"/>
  <c r="BH134" i="3"/>
  <c r="BI134" i="3"/>
  <c r="BK134" i="3"/>
  <c r="N135" i="3"/>
  <c r="W135" i="3"/>
  <c r="Y135" i="3"/>
  <c r="AA135" i="3"/>
  <c r="BE135" i="3"/>
  <c r="BF135" i="3"/>
  <c r="BG135" i="3"/>
  <c r="BH135" i="3"/>
  <c r="BI135" i="3"/>
  <c r="BK135" i="3"/>
  <c r="N136" i="3"/>
  <c r="BE136" i="3" s="1"/>
  <c r="W136" i="3"/>
  <c r="Y136" i="3"/>
  <c r="AA136" i="3"/>
  <c r="BF136" i="3"/>
  <c r="BG136" i="3"/>
  <c r="BH136" i="3"/>
  <c r="BI136" i="3"/>
  <c r="BK136" i="3"/>
  <c r="N137" i="3"/>
  <c r="BE137" i="3" s="1"/>
  <c r="W137" i="3"/>
  <c r="Y137" i="3"/>
  <c r="AA137" i="3"/>
  <c r="BF137" i="3"/>
  <c r="BG137" i="3"/>
  <c r="BH137" i="3"/>
  <c r="BI137" i="3"/>
  <c r="BK137" i="3"/>
  <c r="N138" i="3"/>
  <c r="W138" i="3"/>
  <c r="Y138" i="3"/>
  <c r="AA138" i="3"/>
  <c r="BE138" i="3"/>
  <c r="BF138" i="3"/>
  <c r="BG138" i="3"/>
  <c r="BH138" i="3"/>
  <c r="BI138" i="3"/>
  <c r="BK138" i="3"/>
  <c r="N139" i="3"/>
  <c r="BE139" i="3" s="1"/>
  <c r="W139" i="3"/>
  <c r="Y139" i="3"/>
  <c r="AA139" i="3"/>
  <c r="BF139" i="3"/>
  <c r="BG139" i="3"/>
  <c r="BH139" i="3"/>
  <c r="BI139" i="3"/>
  <c r="BK139" i="3"/>
  <c r="N140" i="3"/>
  <c r="BE140" i="3" s="1"/>
  <c r="W140" i="3"/>
  <c r="Y140" i="3"/>
  <c r="AA140" i="3"/>
  <c r="BF140" i="3"/>
  <c r="BG140" i="3"/>
  <c r="BH140" i="3"/>
  <c r="BI140" i="3"/>
  <c r="BK140" i="3"/>
  <c r="N141" i="3"/>
  <c r="W141" i="3"/>
  <c r="Y141" i="3"/>
  <c r="AA141" i="3"/>
  <c r="BE141" i="3"/>
  <c r="BF141" i="3"/>
  <c r="BG141" i="3"/>
  <c r="BH141" i="3"/>
  <c r="BI141" i="3"/>
  <c r="BK141" i="3"/>
  <c r="N142" i="3"/>
  <c r="BE142" i="3" s="1"/>
  <c r="W142" i="3"/>
  <c r="Y142" i="3"/>
  <c r="AA142" i="3"/>
  <c r="BF142" i="3"/>
  <c r="BG142" i="3"/>
  <c r="BH142" i="3"/>
  <c r="BI142" i="3"/>
  <c r="BK142" i="3"/>
  <c r="N143" i="3"/>
  <c r="BE143" i="3" s="1"/>
  <c r="W143" i="3"/>
  <c r="Y143" i="3"/>
  <c r="AA143" i="3"/>
  <c r="BF143" i="3"/>
  <c r="BG143" i="3"/>
  <c r="BH143" i="3"/>
  <c r="BI143" i="3"/>
  <c r="BK143" i="3"/>
  <c r="N144" i="3"/>
  <c r="BE144" i="3" s="1"/>
  <c r="W144" i="3"/>
  <c r="Y144" i="3"/>
  <c r="AA144" i="3"/>
  <c r="BF144" i="3"/>
  <c r="BG144" i="3"/>
  <c r="BH144" i="3"/>
  <c r="BI144" i="3"/>
  <c r="BK144" i="3"/>
  <c r="N145" i="3"/>
  <c r="W145" i="3"/>
  <c r="Y145" i="3"/>
  <c r="AA145" i="3"/>
  <c r="BE145" i="3"/>
  <c r="BF145" i="3"/>
  <c r="BG145" i="3"/>
  <c r="BH145" i="3"/>
  <c r="BI145" i="3"/>
  <c r="BK145" i="3"/>
  <c r="N146" i="3"/>
  <c r="W146" i="3"/>
  <c r="Y146" i="3"/>
  <c r="AA146" i="3"/>
  <c r="BE146" i="3"/>
  <c r="BF146" i="3"/>
  <c r="BG146" i="3"/>
  <c r="BH146" i="3"/>
  <c r="BI146" i="3"/>
  <c r="BK146" i="3"/>
  <c r="N147" i="3"/>
  <c r="BE147" i="3" s="1"/>
  <c r="W147" i="3"/>
  <c r="Y147" i="3"/>
  <c r="AA147" i="3"/>
  <c r="BF147" i="3"/>
  <c r="BG147" i="3"/>
  <c r="BH147" i="3"/>
  <c r="BI147" i="3"/>
  <c r="BK147" i="3"/>
  <c r="N148" i="3"/>
  <c r="BE148" i="3" s="1"/>
  <c r="W148" i="3"/>
  <c r="Y148" i="3"/>
  <c r="AA148" i="3"/>
  <c r="BF148" i="3"/>
  <c r="BG148" i="3"/>
  <c r="BH148" i="3"/>
  <c r="BI148" i="3"/>
  <c r="BK148" i="3"/>
  <c r="N149" i="3"/>
  <c r="BE149" i="3" s="1"/>
  <c r="W149" i="3"/>
  <c r="Y149" i="3"/>
  <c r="AA149" i="3"/>
  <c r="BF149" i="3"/>
  <c r="BG149" i="3"/>
  <c r="BH149" i="3"/>
  <c r="BI149" i="3"/>
  <c r="BK149" i="3"/>
  <c r="N150" i="3"/>
  <c r="W150" i="3"/>
  <c r="Y150" i="3"/>
  <c r="AA150" i="3"/>
  <c r="BE150" i="3"/>
  <c r="BF150" i="3"/>
  <c r="BG150" i="3"/>
  <c r="BH150" i="3"/>
  <c r="BI150" i="3"/>
  <c r="BK150" i="3"/>
  <c r="N151" i="3"/>
  <c r="BE151" i="3" s="1"/>
  <c r="W151" i="3"/>
  <c r="Y151" i="3"/>
  <c r="AA151" i="3"/>
  <c r="BF151" i="3"/>
  <c r="BG151" i="3"/>
  <c r="BH151" i="3"/>
  <c r="BI151" i="3"/>
  <c r="BK151" i="3"/>
  <c r="N152" i="3"/>
  <c r="BE152" i="3" s="1"/>
  <c r="W152" i="3"/>
  <c r="Y152" i="3"/>
  <c r="AA152" i="3"/>
  <c r="BF152" i="3"/>
  <c r="BG152" i="3"/>
  <c r="BH152" i="3"/>
  <c r="BI152" i="3"/>
  <c r="BK152" i="3"/>
  <c r="N153" i="3"/>
  <c r="BE153" i="3" s="1"/>
  <c r="W153" i="3"/>
  <c r="Y153" i="3"/>
  <c r="AA153" i="3"/>
  <c r="BF153" i="3"/>
  <c r="BG153" i="3"/>
  <c r="BH153" i="3"/>
  <c r="BI153" i="3"/>
  <c r="BK153" i="3"/>
  <c r="N155" i="3"/>
  <c r="BE155" i="3"/>
  <c r="W155" i="3"/>
  <c r="Y155" i="3"/>
  <c r="AA155" i="3"/>
  <c r="BF155" i="3"/>
  <c r="BG155" i="3"/>
  <c r="BH155" i="3"/>
  <c r="BI155" i="3"/>
  <c r="BK155" i="3"/>
  <c r="N156" i="3"/>
  <c r="BE156" i="3" s="1"/>
  <c r="W156" i="3"/>
  <c r="Y156" i="3"/>
  <c r="AA156" i="3"/>
  <c r="BF156" i="3"/>
  <c r="BG156" i="3"/>
  <c r="BH156" i="3"/>
  <c r="BI156" i="3"/>
  <c r="BK156" i="3"/>
  <c r="N157" i="3"/>
  <c r="BE157" i="3" s="1"/>
  <c r="W157" i="3"/>
  <c r="Y157" i="3"/>
  <c r="AA157" i="3"/>
  <c r="BF157" i="3"/>
  <c r="BG157" i="3"/>
  <c r="BH157" i="3"/>
  <c r="BI157" i="3"/>
  <c r="BK157" i="3"/>
  <c r="N158" i="3"/>
  <c r="BE158" i="3" s="1"/>
  <c r="W158" i="3"/>
  <c r="Y158" i="3"/>
  <c r="AA158" i="3"/>
  <c r="BF158" i="3"/>
  <c r="BG158" i="3"/>
  <c r="BH158" i="3"/>
  <c r="BI158" i="3"/>
  <c r="BK158" i="3"/>
  <c r="N159" i="3"/>
  <c r="BE159" i="3" s="1"/>
  <c r="W159" i="3"/>
  <c r="Y159" i="3"/>
  <c r="AA159" i="3"/>
  <c r="BF159" i="3"/>
  <c r="BG159" i="3"/>
  <c r="BH159" i="3"/>
  <c r="BI159" i="3"/>
  <c r="BK159" i="3"/>
  <c r="N160" i="3"/>
  <c r="BE160" i="3" s="1"/>
  <c r="W160" i="3"/>
  <c r="Y160" i="3"/>
  <c r="AA160" i="3"/>
  <c r="BF160" i="3"/>
  <c r="BG160" i="3"/>
  <c r="BH160" i="3"/>
  <c r="BI160" i="3"/>
  <c r="BK160" i="3"/>
  <c r="N161" i="3"/>
  <c r="BE161" i="3" s="1"/>
  <c r="W161" i="3"/>
  <c r="Y161" i="3"/>
  <c r="AA161" i="3"/>
  <c r="BF161" i="3"/>
  <c r="BG161" i="3"/>
  <c r="BH161" i="3"/>
  <c r="BI161" i="3"/>
  <c r="BK161" i="3"/>
  <c r="N162" i="3"/>
  <c r="BE162" i="3" s="1"/>
  <c r="W162" i="3"/>
  <c r="Y162" i="3"/>
  <c r="AA162" i="3"/>
  <c r="BF162" i="3"/>
  <c r="BG162" i="3"/>
  <c r="BH162" i="3"/>
  <c r="BI162" i="3"/>
  <c r="BK162" i="3"/>
  <c r="N163" i="3"/>
  <c r="BE163" i="3" s="1"/>
  <c r="W163" i="3"/>
  <c r="Y163" i="3"/>
  <c r="AA163" i="3"/>
  <c r="BF163" i="3"/>
  <c r="BG163" i="3"/>
  <c r="BH163" i="3"/>
  <c r="BI163" i="3"/>
  <c r="BK163" i="3"/>
  <c r="N164" i="3"/>
  <c r="BE164" i="3" s="1"/>
  <c r="W164" i="3"/>
  <c r="Y164" i="3"/>
  <c r="AA164" i="3"/>
  <c r="BF164" i="3"/>
  <c r="BG164" i="3"/>
  <c r="BH164" i="3"/>
  <c r="BI164" i="3"/>
  <c r="BK164" i="3"/>
  <c r="N165" i="3"/>
  <c r="BE165" i="3" s="1"/>
  <c r="W165" i="3"/>
  <c r="Y165" i="3"/>
  <c r="AA165" i="3"/>
  <c r="BF165" i="3"/>
  <c r="BG165" i="3"/>
  <c r="BH165" i="3"/>
  <c r="BI165" i="3"/>
  <c r="BK165" i="3"/>
  <c r="N166" i="3"/>
  <c r="BE166" i="3" s="1"/>
  <c r="W166" i="3"/>
  <c r="Y166" i="3"/>
  <c r="AA166" i="3"/>
  <c r="BF166" i="3"/>
  <c r="BG166" i="3"/>
  <c r="BH166" i="3"/>
  <c r="BI166" i="3"/>
  <c r="BK166" i="3"/>
  <c r="N167" i="3"/>
  <c r="BE167" i="3" s="1"/>
  <c r="W167" i="3"/>
  <c r="Y167" i="3"/>
  <c r="AA167" i="3"/>
  <c r="BF167" i="3"/>
  <c r="BG167" i="3"/>
  <c r="BH167" i="3"/>
  <c r="BI167" i="3"/>
  <c r="BK167" i="3"/>
  <c r="N168" i="3"/>
  <c r="W168" i="3"/>
  <c r="Y168" i="3"/>
  <c r="AA168" i="3"/>
  <c r="BE168" i="3"/>
  <c r="BF168" i="3"/>
  <c r="BG168" i="3"/>
  <c r="BH168" i="3"/>
  <c r="BI168" i="3"/>
  <c r="BK168" i="3"/>
  <c r="N169" i="3"/>
  <c r="BE169" i="3" s="1"/>
  <c r="W169" i="3"/>
  <c r="Y169" i="3"/>
  <c r="AA169" i="3"/>
  <c r="BF169" i="3"/>
  <c r="BG169" i="3"/>
  <c r="BH169" i="3"/>
  <c r="BI169" i="3"/>
  <c r="BK169" i="3"/>
  <c r="N170" i="3"/>
  <c r="BE170" i="3" s="1"/>
  <c r="W170" i="3"/>
  <c r="Y170" i="3"/>
  <c r="AA170" i="3"/>
  <c r="BF170" i="3"/>
  <c r="BG170" i="3"/>
  <c r="BH170" i="3"/>
  <c r="BI170" i="3"/>
  <c r="BK170" i="3"/>
  <c r="N171" i="3"/>
  <c r="BE171" i="3" s="1"/>
  <c r="W171" i="3"/>
  <c r="Y171" i="3"/>
  <c r="AA171" i="3"/>
  <c r="BF171" i="3"/>
  <c r="BG171" i="3"/>
  <c r="BH171" i="3"/>
  <c r="BI171" i="3"/>
  <c r="BK171" i="3"/>
  <c r="N172" i="3"/>
  <c r="W172" i="3"/>
  <c r="Y172" i="3"/>
  <c r="AA172" i="3"/>
  <c r="BE172" i="3"/>
  <c r="BF172" i="3"/>
  <c r="BG172" i="3"/>
  <c r="BH172" i="3"/>
  <c r="BI172" i="3"/>
  <c r="BK172" i="3"/>
  <c r="N173" i="3"/>
  <c r="W173" i="3"/>
  <c r="Y173" i="3"/>
  <c r="AA173" i="3"/>
  <c r="BE173" i="3"/>
  <c r="BF173" i="3"/>
  <c r="BG173" i="3"/>
  <c r="BH173" i="3"/>
  <c r="BI173" i="3"/>
  <c r="BK173" i="3"/>
  <c r="N174" i="3"/>
  <c r="BE174" i="3" s="1"/>
  <c r="W174" i="3"/>
  <c r="Y174" i="3"/>
  <c r="AA174" i="3"/>
  <c r="BF174" i="3"/>
  <c r="BG174" i="3"/>
  <c r="BH174" i="3"/>
  <c r="BI174" i="3"/>
  <c r="BK174" i="3"/>
  <c r="N176" i="3"/>
  <c r="BE176" i="3" s="1"/>
  <c r="W176" i="3"/>
  <c r="Y176" i="3"/>
  <c r="AA176" i="3"/>
  <c r="BF176" i="3"/>
  <c r="BG176" i="3"/>
  <c r="BH176" i="3"/>
  <c r="BI176" i="3"/>
  <c r="BK176" i="3"/>
  <c r="N177" i="3"/>
  <c r="BE177" i="3" s="1"/>
  <c r="W177" i="3"/>
  <c r="Y177" i="3"/>
  <c r="AA177" i="3"/>
  <c r="BF177" i="3"/>
  <c r="BG177" i="3"/>
  <c r="BH177" i="3"/>
  <c r="BI177" i="3"/>
  <c r="BK177" i="3"/>
  <c r="N178" i="3"/>
  <c r="W178" i="3"/>
  <c r="Y178" i="3"/>
  <c r="AA178" i="3"/>
  <c r="BE178" i="3"/>
  <c r="BF178" i="3"/>
  <c r="BG178" i="3"/>
  <c r="BH178" i="3"/>
  <c r="BI178" i="3"/>
  <c r="BK178" i="3"/>
  <c r="N179" i="3"/>
  <c r="W179" i="3"/>
  <c r="Y179" i="3"/>
  <c r="AA179" i="3"/>
  <c r="BE179" i="3"/>
  <c r="BF179" i="3"/>
  <c r="BG179" i="3"/>
  <c r="BH179" i="3"/>
  <c r="BI179" i="3"/>
  <c r="BK179" i="3"/>
  <c r="N180" i="3"/>
  <c r="BE180" i="3" s="1"/>
  <c r="W180" i="3"/>
  <c r="Y180" i="3"/>
  <c r="AA180" i="3"/>
  <c r="BF180" i="3"/>
  <c r="BG180" i="3"/>
  <c r="BH180" i="3"/>
  <c r="BI180" i="3"/>
  <c r="BK180" i="3"/>
  <c r="N181" i="3"/>
  <c r="BE181" i="3" s="1"/>
  <c r="W181" i="3"/>
  <c r="Y181" i="3"/>
  <c r="AA181" i="3"/>
  <c r="BF181" i="3"/>
  <c r="BG181" i="3"/>
  <c r="BH181" i="3"/>
  <c r="BI181" i="3"/>
  <c r="BK181" i="3"/>
  <c r="N182" i="3"/>
  <c r="BE182" i="3" s="1"/>
  <c r="W182" i="3"/>
  <c r="Y182" i="3"/>
  <c r="AA182" i="3"/>
  <c r="BF182" i="3"/>
  <c r="BG182" i="3"/>
  <c r="BH182" i="3"/>
  <c r="BI182" i="3"/>
  <c r="BK182" i="3"/>
  <c r="N183" i="3"/>
  <c r="BE183" i="3" s="1"/>
  <c r="W183" i="3"/>
  <c r="Y183" i="3"/>
  <c r="AA183" i="3"/>
  <c r="BF183" i="3"/>
  <c r="BG183" i="3"/>
  <c r="BH183" i="3"/>
  <c r="BI183" i="3"/>
  <c r="BK183" i="3"/>
  <c r="N184" i="3"/>
  <c r="BE184" i="3" s="1"/>
  <c r="W184" i="3"/>
  <c r="Y184" i="3"/>
  <c r="AA184" i="3"/>
  <c r="BF184" i="3"/>
  <c r="BG184" i="3"/>
  <c r="BH184" i="3"/>
  <c r="BI184" i="3"/>
  <c r="BK184" i="3"/>
  <c r="N185" i="3"/>
  <c r="BE185" i="3" s="1"/>
  <c r="W185" i="3"/>
  <c r="Y185" i="3"/>
  <c r="AA185" i="3"/>
  <c r="BF185" i="3"/>
  <c r="BG185" i="3"/>
  <c r="BH185" i="3"/>
  <c r="BI185" i="3"/>
  <c r="BK185" i="3"/>
  <c r="N186" i="3"/>
  <c r="BE186" i="3" s="1"/>
  <c r="W186" i="3"/>
  <c r="Y186" i="3"/>
  <c r="AA186" i="3"/>
  <c r="BF186" i="3"/>
  <c r="BG186" i="3"/>
  <c r="BH186" i="3"/>
  <c r="BI186" i="3"/>
  <c r="BK186" i="3"/>
  <c r="N187" i="3"/>
  <c r="W187" i="3"/>
  <c r="Y187" i="3"/>
  <c r="AA187" i="3"/>
  <c r="BE187" i="3"/>
  <c r="BF187" i="3"/>
  <c r="BG187" i="3"/>
  <c r="BH187" i="3"/>
  <c r="BI187" i="3"/>
  <c r="BK187" i="3"/>
  <c r="N188" i="3"/>
  <c r="BE188" i="3" s="1"/>
  <c r="W188" i="3"/>
  <c r="Y188" i="3"/>
  <c r="AA188" i="3"/>
  <c r="BF188" i="3"/>
  <c r="BG188" i="3"/>
  <c r="BH188" i="3"/>
  <c r="BI188" i="3"/>
  <c r="BK188" i="3"/>
  <c r="N189" i="3"/>
  <c r="BE189" i="3" s="1"/>
  <c r="W189" i="3"/>
  <c r="Y189" i="3"/>
  <c r="AA189" i="3"/>
  <c r="BF189" i="3"/>
  <c r="BG189" i="3"/>
  <c r="BH189" i="3"/>
  <c r="BI189" i="3"/>
  <c r="BK189" i="3"/>
  <c r="N190" i="3"/>
  <c r="BE190" i="3" s="1"/>
  <c r="W190" i="3"/>
  <c r="Y190" i="3"/>
  <c r="AA190" i="3"/>
  <c r="BF190" i="3"/>
  <c r="BG190" i="3"/>
  <c r="BH190" i="3"/>
  <c r="BI190" i="3"/>
  <c r="BK190" i="3"/>
  <c r="AK27" i="1"/>
  <c r="L77" i="1"/>
  <c r="L78" i="1"/>
  <c r="L80" i="1"/>
  <c r="L82" i="1"/>
  <c r="AM82" i="1"/>
  <c r="L83" i="1"/>
  <c r="AM83" i="1"/>
  <c r="AX88" i="1"/>
  <c r="AY88" i="1"/>
  <c r="AS89" i="1"/>
  <c r="AX89" i="1"/>
  <c r="AY89" i="1"/>
  <c r="F83" i="3" l="1"/>
  <c r="F115" i="3"/>
  <c r="Y518" i="2"/>
  <c r="AA523" i="2"/>
  <c r="M130" i="2"/>
  <c r="W536" i="2"/>
  <c r="AA312" i="2"/>
  <c r="F130" i="2"/>
  <c r="AA134" i="2"/>
  <c r="AA513" i="2"/>
  <c r="Y523" i="2"/>
  <c r="Y119" i="3"/>
  <c r="BK312" i="2"/>
  <c r="N99" i="2" s="1"/>
  <c r="AS87" i="1"/>
  <c r="H33" i="3"/>
  <c r="BA89" i="1" s="1"/>
  <c r="BK518" i="2"/>
  <c r="N108" i="2" s="1"/>
  <c r="Y513" i="2"/>
  <c r="Y312" i="2"/>
  <c r="M114" i="3"/>
  <c r="W269" i="2"/>
  <c r="AA258" i="2"/>
  <c r="BK202" i="2"/>
  <c r="N91" i="2" s="1"/>
  <c r="F129" i="2"/>
  <c r="BK513" i="2"/>
  <c r="N107" i="2" s="1"/>
  <c r="BK269" i="2"/>
  <c r="N95" i="2" s="1"/>
  <c r="M112" i="3"/>
  <c r="H32" i="2"/>
  <c r="AZ88" i="1" s="1"/>
  <c r="W175" i="3"/>
  <c r="BK154" i="3"/>
  <c r="N154" i="3" s="1"/>
  <c r="N95" i="3" s="1"/>
  <c r="BK119" i="3"/>
  <c r="M33" i="3"/>
  <c r="AW89" i="1" s="1"/>
  <c r="Y536" i="2"/>
  <c r="BK536" i="2"/>
  <c r="N110" i="2" s="1"/>
  <c r="BK523" i="2"/>
  <c r="N109" i="2" s="1"/>
  <c r="W518" i="2"/>
  <c r="Y484" i="2"/>
  <c r="AA484" i="2"/>
  <c r="W415" i="2"/>
  <c r="Y337" i="2"/>
  <c r="W322" i="2"/>
  <c r="W306" i="2"/>
  <c r="Y269" i="2"/>
  <c r="BK258" i="2"/>
  <c r="N94" i="2" s="1"/>
  <c r="Y258" i="2"/>
  <c r="AA223" i="2"/>
  <c r="AA202" i="2"/>
  <c r="M33" i="2"/>
  <c r="AW88" i="1" s="1"/>
  <c r="H34" i="2"/>
  <c r="BB88" i="1" s="1"/>
  <c r="F124" i="2"/>
  <c r="AA154" i="3"/>
  <c r="Y154" i="3"/>
  <c r="W154" i="3"/>
  <c r="BK131" i="3"/>
  <c r="AA131" i="3"/>
  <c r="H32" i="3"/>
  <c r="AZ89" i="1" s="1"/>
  <c r="H36" i="3"/>
  <c r="BD89" i="1" s="1"/>
  <c r="H34" i="3"/>
  <c r="BB89" i="1" s="1"/>
  <c r="F109" i="3"/>
  <c r="AA536" i="2"/>
  <c r="W523" i="2"/>
  <c r="AA518" i="2"/>
  <c r="W513" i="2"/>
  <c r="W484" i="2"/>
  <c r="W436" i="2"/>
  <c r="Y366" i="2"/>
  <c r="AA366" i="2"/>
  <c r="BK366" i="2"/>
  <c r="N102" i="2" s="1"/>
  <c r="W337" i="2"/>
  <c r="AA306" i="2"/>
  <c r="W276" i="2"/>
  <c r="Y276" i="2"/>
  <c r="W258" i="2"/>
  <c r="BK223" i="2"/>
  <c r="N92" i="2" s="1"/>
  <c r="Y223" i="2"/>
  <c r="Y202" i="2"/>
  <c r="W174" i="2"/>
  <c r="H35" i="2"/>
  <c r="BC88" i="1" s="1"/>
  <c r="W134" i="2"/>
  <c r="Y131" i="3"/>
  <c r="H35" i="3"/>
  <c r="BC89" i="1" s="1"/>
  <c r="Y471" i="2"/>
  <c r="Y436" i="2"/>
  <c r="Y415" i="2"/>
  <c r="AA415" i="2"/>
  <c r="W366" i="2"/>
  <c r="BK276" i="2"/>
  <c r="N96" i="2" s="1"/>
  <c r="W223" i="2"/>
  <c r="W202" i="2"/>
  <c r="Y134" i="2"/>
  <c r="H36" i="2"/>
  <c r="BD88" i="1" s="1"/>
  <c r="AA175" i="3"/>
  <c r="BK175" i="3"/>
  <c r="N175" i="3" s="1"/>
  <c r="N96" i="3" s="1"/>
  <c r="Y175" i="3"/>
  <c r="W131" i="3"/>
  <c r="W119" i="3"/>
  <c r="BK484" i="2"/>
  <c r="N106" i="2" s="1"/>
  <c r="W471" i="2"/>
  <c r="AA471" i="2"/>
  <c r="BK471" i="2"/>
  <c r="N105" i="2" s="1"/>
  <c r="AA436" i="2"/>
  <c r="BK436" i="2"/>
  <c r="N104" i="2" s="1"/>
  <c r="BK415" i="2"/>
  <c r="N103" i="2" s="1"/>
  <c r="AA337" i="2"/>
  <c r="BK337" i="2"/>
  <c r="N101" i="2" s="1"/>
  <c r="AA322" i="2"/>
  <c r="BK322" i="2"/>
  <c r="N100" i="2" s="1"/>
  <c r="Y322" i="2"/>
  <c r="W312" i="2"/>
  <c r="BK306" i="2"/>
  <c r="N98" i="2" s="1"/>
  <c r="Y306" i="2"/>
  <c r="AA276" i="2"/>
  <c r="AA269" i="2"/>
  <c r="BK174" i="2"/>
  <c r="N90" i="2" s="1"/>
  <c r="Y174" i="2"/>
  <c r="AA174" i="2"/>
  <c r="H33" i="2"/>
  <c r="BA88" i="1" s="1"/>
  <c r="M83" i="2"/>
  <c r="M115" i="3"/>
  <c r="M32" i="3"/>
  <c r="AV89" i="1" s="1"/>
  <c r="M32" i="2"/>
  <c r="AV88" i="1" s="1"/>
  <c r="N131" i="3" l="1"/>
  <c r="N94" i="3" s="1"/>
  <c r="BA87" i="1"/>
  <c r="AW87" i="1" s="1"/>
  <c r="AK32" i="1" s="1"/>
  <c r="W133" i="2"/>
  <c r="BD87" i="1"/>
  <c r="W35" i="1" s="1"/>
  <c r="Y118" i="3"/>
  <c r="Y133" i="2"/>
  <c r="AT89" i="1"/>
  <c r="W118" i="3"/>
  <c r="AU89" i="1" s="1"/>
  <c r="AU87" i="1" s="1"/>
  <c r="BC87" i="1"/>
  <c r="W34" i="1" s="1"/>
  <c r="AZ87" i="1"/>
  <c r="AT88" i="1"/>
  <c r="N89" i="2"/>
  <c r="BK133" i="2"/>
  <c r="BB87" i="1"/>
  <c r="AA118" i="3"/>
  <c r="N119" i="3"/>
  <c r="N89" i="3" s="1"/>
  <c r="BK118" i="3"/>
  <c r="N88" i="3" s="1"/>
  <c r="AA133" i="2"/>
  <c r="N88" i="2" l="1"/>
  <c r="W32" i="1"/>
  <c r="AY87" i="1"/>
  <c r="W33" i="1"/>
  <c r="AX87" i="1"/>
  <c r="L101" i="3"/>
  <c r="M27" i="3"/>
  <c r="M30" i="3" s="1"/>
  <c r="M27" i="2" l="1"/>
  <c r="M30" i="2" s="1"/>
  <c r="L38" i="2" s="1"/>
  <c r="L116" i="2"/>
  <c r="L38" i="3"/>
  <c r="AG89" i="1"/>
  <c r="AN89" i="1" s="1"/>
  <c r="AT87" i="1"/>
  <c r="AG88" i="1" l="1"/>
  <c r="AN88" i="1" s="1"/>
  <c r="AN87" i="1" s="1"/>
  <c r="AG87" i="1" l="1"/>
  <c r="AK26" i="1" s="1"/>
  <c r="AK29" i="1" s="1"/>
  <c r="AK37" i="1" s="1"/>
  <c r="AN97" i="1"/>
  <c r="AG97" i="1" l="1"/>
</calcChain>
</file>

<file path=xl/sharedStrings.xml><?xml version="1.0" encoding="utf-8"?>
<sst xmlns="http://schemas.openxmlformats.org/spreadsheetml/2006/main" count="4817" uniqueCount="1032">
  <si>
    <t>2012</t>
  </si>
  <si>
    <t>List obsahuje:</t>
  </si>
  <si>
    <t>2.0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</si>
  <si>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</si>
  <si>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</si>
  <si>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</si>
  <si>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</si>
  <si>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</si>
  <si>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</si>
  <si>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</si>
  <si>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</si>
  <si>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</si>
  <si>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</si>
  <si>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2015-12</t>
  </si>
  <si>
    <t>Stavba:</t>
  </si>
  <si>
    <t>JKSO:</t>
  </si>
  <si>
    <t>CC-CZ:</t>
  </si>
  <si>
    <t>Místo:</t>
  </si>
  <si>
    <t xml:space="preserve"> </t>
  </si>
  <si>
    <t>Datum:</t>
  </si>
  <si>
    <t>Objednavatel:</t>
  </si>
  <si>
    <t>IČ:</t>
  </si>
  <si>
    <t>DIČ:</t>
  </si>
  <si>
    <t>Zhotovitel:</t>
  </si>
  <si>
    <t>Projektant:</t>
  </si>
  <si>
    <t>0,1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</si>
  <si>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</si>
  <si>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</si>
  <si>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</si>
  <si>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</si>
  <si>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</si>
  <si>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</si>
  <si>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</si>
  <si>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</si>
  <si>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</si>
  <si>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</si>
  <si>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</si>
  <si>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</si>
  <si>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</si>
  <si>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</si>
  <si>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</si>
  <si>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</si>
  <si>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</si>
  <si>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</si>
  <si>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</si>
  <si>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</si>
  <si>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</si>
  <si>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</si>
  <si>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</si>
  <si>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</si>
  <si>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</si>
  <si>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</si>
  <si>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</si>
  <si>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</si>
  <si>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</si>
  <si>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</si>
  <si>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</si>
  <si>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</si>
  <si>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</si>
  <si>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</si>
  <si>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</si>
  <si>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</si>
  <si>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</si>
  <si>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</si>
  <si>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</si>
  <si>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</si>
  <si>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</si>
  <si>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</si>
  <si>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</si>
  <si>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</si>
  <si>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{D0070295-00B5-4E1F-83CA-B33AB6AD675A}</t>
  </si>
  <si>
    <t>{00000000-0000-0000-0000-000000000000}</t>
  </si>
  <si>
    <t>01</t>
  </si>
  <si>
    <t>Stavební část</t>
  </si>
  <si>
    <t>1</t>
  </si>
  <si>
    <t>{9D98D2C8-66B9-42D7-B270-04ECB2FD2B74}</t>
  </si>
  <si>
    <t>02</t>
  </si>
  <si>
    <t>Zdravotechnika</t>
  </si>
  <si>
    <t>{F4E93178-1F0F-4571-996C-DF18394143F3}</t>
  </si>
  <si>
    <t>2) Ostatní náklady ze souhrnného listu</t>
  </si>
  <si>
    <t>Procent. zadání
[% nákladů rozpočtu]</t>
  </si>
  <si>
    <t>Zařazení nákladů</t>
  </si>
  <si>
    <t>Celkové náklady za stavbu 1) + 2)</t>
  </si>
  <si>
    <t>Zpět na list:</t>
  </si>
  <si>
    <t>2</t>
  </si>
  <si>
    <t>KRYCÍ LIST ROZPOČTU</t>
  </si>
  <si>
    <t>Objekt:</t>
  </si>
  <si>
    <t>01 - Stavební část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</si>
  <si>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</si>
  <si>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</si>
  <si>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</si>
  <si>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</si>
  <si>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</si>
  <si>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</si>
  <si>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</si>
  <si>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3 - Svislé a kompletní konstrukce</t>
  </si>
  <si>
    <t>4 - Vodorovné konstrukce</t>
  </si>
  <si>
    <t>61 - Upravy povrchů vnitřní</t>
  </si>
  <si>
    <t>62 - Úpravy povrchů vnější</t>
  </si>
  <si>
    <t>63 - Podlahy a podlahové konstrukce</t>
  </si>
  <si>
    <t>94 - Lešení a stavební výtahy</t>
  </si>
  <si>
    <t>95 - Dokončovací konstrukce na pozemních stavbách</t>
  </si>
  <si>
    <t>96 - Bourání konstrukcí</t>
  </si>
  <si>
    <t>99 - Staveništní přesun hmot</t>
  </si>
  <si>
    <t>997 - Přesun sutě</t>
  </si>
  <si>
    <t>711 - Izolace proti vodě, vlhkosti a plynům</t>
  </si>
  <si>
    <t>712 - Povlakové krytiny</t>
  </si>
  <si>
    <t>713 - Izolace tepelné</t>
  </si>
  <si>
    <t>762 - Konstrukce tesařské</t>
  </si>
  <si>
    <t>763 - Konstrukce suché výstavby</t>
  </si>
  <si>
    <t>764 - Konstrukce klempířské</t>
  </si>
  <si>
    <t>766 - Konstrukce truhlářské</t>
  </si>
  <si>
    <t>767 - Konstrukce zámečnické</t>
  </si>
  <si>
    <t>776 - Podlahy povlakové</t>
  </si>
  <si>
    <t>777 - Podlahy ze syntetických hmot</t>
  </si>
  <si>
    <t>781 - Obklady keramické</t>
  </si>
  <si>
    <t>783 - Nátěry</t>
  </si>
  <si>
    <t>784 - Malby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</si>
  <si>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</si>
  <si>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</si>
  <si>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</si>
  <si>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</si>
  <si>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</si>
  <si>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</si>
  <si>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</si>
  <si>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</si>
  <si>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</si>
  <si>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</si>
  <si>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</si>
  <si>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</si>
  <si>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</si>
  <si>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</si>
  <si>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</si>
  <si>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</si>
  <si>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</si>
  <si>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311238113</t>
  </si>
  <si>
    <t>Zdivo nosné tl 240 mm pevnosti P 10 na MVC</t>
  </si>
  <si>
    <t>m2</t>
  </si>
  <si>
    <t>4</t>
  </si>
  <si>
    <t>276484745</t>
  </si>
  <si>
    <t>"štít:"  19,6*1,25</t>
  </si>
  <si>
    <t>VV</t>
  </si>
  <si>
    <t>Součet</t>
  </si>
  <si>
    <t>311238215</t>
  </si>
  <si>
    <t>Zdivo nosné vnější tl 400 mm pevnosti P 10 na MC</t>
  </si>
  <si>
    <t>1380067751</t>
  </si>
  <si>
    <t>"patro:"  (19,6+5,05+11,5+4,67)*3,6-1,5*1,59*5-1,2*0,8-0,795*0,8</t>
  </si>
  <si>
    <t>"zazdění okna:"  1*1,5</t>
  </si>
  <si>
    <t>"nad věncem:"  11,5*0,25+5,05*(0,25+1,25)/2+4,67*(0,5+1,25)/2</t>
  </si>
  <si>
    <t>3</t>
  </si>
  <si>
    <t>317234410R00</t>
  </si>
  <si>
    <t>Vyzdívka mezi nosníky cihlami pálenými na MC</t>
  </si>
  <si>
    <t>m3</t>
  </si>
  <si>
    <t>-1979315191</t>
  </si>
  <si>
    <t>"přízemí:"  2,3*0,45*0,2</t>
  </si>
  <si>
    <t>"patro:"  2,3*0,45*0,2</t>
  </si>
  <si>
    <t>317941123</t>
  </si>
  <si>
    <t>Osazování ocelových válcovaných nosníků na zdivu I, IE, U, UE nebo L do č 22</t>
  </si>
  <si>
    <t>t</t>
  </si>
  <si>
    <t>-1691183078</t>
  </si>
  <si>
    <t>"přízemí:"  2,3*2*17,9/1000</t>
  </si>
  <si>
    <t>"patro:"  2,3*2*17,9/1000</t>
  </si>
  <si>
    <t>5</t>
  </si>
  <si>
    <t>M</t>
  </si>
  <si>
    <t>130107180</t>
  </si>
  <si>
    <t>ocel profilová IPN, v jakosti 11 375, h=160 mm</t>
  </si>
  <si>
    <t>8</t>
  </si>
  <si>
    <t>2120513012</t>
  </si>
  <si>
    <t>Hmotnost: 17,90 kg/m</t>
  </si>
  <si>
    <t>P</t>
  </si>
  <si>
    <t>0,165*1,08</t>
  </si>
  <si>
    <t>6</t>
  </si>
  <si>
    <t>317998124U00</t>
  </si>
  <si>
    <t>Izolace polystyrén překlad tl 9cm</t>
  </si>
  <si>
    <t>-1024142414</t>
  </si>
  <si>
    <t>2*5+2,5</t>
  </si>
  <si>
    <t>7</t>
  </si>
  <si>
    <t>342248142U00</t>
  </si>
  <si>
    <t>Příčka z keram.tvárnic P+S tl. 14cm  P10 lep</t>
  </si>
  <si>
    <t>-873149518</t>
  </si>
  <si>
    <t>"štít:"  19,6*0,5</t>
  </si>
  <si>
    <t>346481111</t>
  </si>
  <si>
    <t>Zaplentování rýh, potrubí, výklenků nebo nik ve stěnách rabicovým pletivem</t>
  </si>
  <si>
    <t>-1525340516</t>
  </si>
  <si>
    <t>"přízemí:"  2,3*(0,2+0,45+0,2)</t>
  </si>
  <si>
    <t>"patro:"  2,3*(0,2+0,45+0,2)</t>
  </si>
  <si>
    <t>9</t>
  </si>
  <si>
    <t>411321515U00</t>
  </si>
  <si>
    <t>Strop deskový ŽB C20/25 XC1</t>
  </si>
  <si>
    <t>-2063136214</t>
  </si>
  <si>
    <t>4,4*2,1*(0,13+0,04/2)*2</t>
  </si>
  <si>
    <t>10</t>
  </si>
  <si>
    <t>411351101</t>
  </si>
  <si>
    <t>Zřízení bednění stropů deskových</t>
  </si>
  <si>
    <t>1591606721</t>
  </si>
  <si>
    <t>"boky:"  4,4*0,17*2</t>
  </si>
  <si>
    <t>11</t>
  </si>
  <si>
    <t>411351102</t>
  </si>
  <si>
    <t>Odstranění bednění stropů deskových</t>
  </si>
  <si>
    <t>1669868019</t>
  </si>
  <si>
    <t>12</t>
  </si>
  <si>
    <t>411361821</t>
  </si>
  <si>
    <t>Výztuž stropů betonářskou ocelí 10 505</t>
  </si>
  <si>
    <t>1323289350</t>
  </si>
  <si>
    <t>2,772*0,08</t>
  </si>
  <si>
    <t>13</t>
  </si>
  <si>
    <t>411362021</t>
  </si>
  <si>
    <t>Výztuž stropů svařovanými sítěmi Kari</t>
  </si>
  <si>
    <t>-883084234</t>
  </si>
  <si>
    <t>4,2*2,1*1,3*12,3/1000*2</t>
  </si>
  <si>
    <t>14</t>
  </si>
  <si>
    <t>413231221</t>
  </si>
  <si>
    <t>Zazdívka zhlaví stropních trámů průřezu do 40000 mm2</t>
  </si>
  <si>
    <t>kus</t>
  </si>
  <si>
    <t>-413892326</t>
  </si>
  <si>
    <t>"stropnice:"  31*2</t>
  </si>
  <si>
    <t>413232221</t>
  </si>
  <si>
    <t>Zazdívka zhlaví válcovaných nosníků v do 300 mm</t>
  </si>
  <si>
    <t>1164774070</t>
  </si>
  <si>
    <t>16</t>
  </si>
  <si>
    <t>417321515U00</t>
  </si>
  <si>
    <t>Ztužující pás/věnec ŽB C25/30</t>
  </si>
  <si>
    <t>134829543</t>
  </si>
  <si>
    <t>(19,6+5,05+11,5+4,67)*0,35*0,2</t>
  </si>
  <si>
    <t>17</t>
  </si>
  <si>
    <t>417351115</t>
  </si>
  <si>
    <t>Zřízení bednění ztužujících věnců</t>
  </si>
  <si>
    <t>-1328815406</t>
  </si>
  <si>
    <t>(19,6+5,05+11,5+4,67)*0,2*2</t>
  </si>
  <si>
    <t>18</t>
  </si>
  <si>
    <t>417351116</t>
  </si>
  <si>
    <t>Odstranění bednění ztužujících věnců</t>
  </si>
  <si>
    <t>-844473648</t>
  </si>
  <si>
    <t>19</t>
  </si>
  <si>
    <t>417361821</t>
  </si>
  <si>
    <t>Výztuž ztužujících pásů a věnců betonářskou ocelí 10 505</t>
  </si>
  <si>
    <t>-1756950120</t>
  </si>
  <si>
    <t>2,8574*0,09</t>
  </si>
  <si>
    <t>20</t>
  </si>
  <si>
    <t>619991011</t>
  </si>
  <si>
    <t>Obalení konstrukcí a prvků fólií přilepenou lepící páskou</t>
  </si>
  <si>
    <t>835315955</t>
  </si>
  <si>
    <t>1,5*1,59*5+0,9*2,38*2+0,795*0,8+1,2*0,8</t>
  </si>
  <si>
    <t>612321121U00</t>
  </si>
  <si>
    <t>VC omítka hladká 1vr vni stěna ru</t>
  </si>
  <si>
    <t>-156137409</t>
  </si>
  <si>
    <t>"pod obklad:</t>
  </si>
  <si>
    <t>"očistná místnost:"  1,3*2,1</t>
  </si>
  <si>
    <t>"převlék+hygien.míst.:Ů  (2,025+2,57)*2*2,1-0,795*0,45+(0,795+0,45*2)*0,25</t>
  </si>
  <si>
    <t>"úklid:ů  2*2,1-1,2*0,45+(1,2+0,45)*0,25</t>
  </si>
  <si>
    <t>22</t>
  </si>
  <si>
    <t>612321141U00</t>
  </si>
  <si>
    <t>VC omítka štuková 2vr vni stěna ru</t>
  </si>
  <si>
    <t>866193838</t>
  </si>
  <si>
    <t>"přízemí:"  (1,9+2,45*2)*0,45</t>
  </si>
  <si>
    <t>"patro:"  47,6*3,05-1,5*1,59*5-0,9*2,38-0,795*0,8-1,2*0,8</t>
  </si>
  <si>
    <t>"odečet omítky pod obklad:"  -26,1675</t>
  </si>
  <si>
    <t>"ostění:"  (1,5+1,59*2)*0,25*5+(0,9+2,38*2)*0,25</t>
  </si>
  <si>
    <t>(0,795+0,8*2+1,2+0,8*2)*0,2+(1,45+2*2)*0,45</t>
  </si>
  <si>
    <t>(2+2,45*2)*0,45</t>
  </si>
  <si>
    <t>"mč.2.1:"  0,6*1,5+(0,9+2,38*2)*0,45</t>
  </si>
  <si>
    <t>"ocelové překlady:"  2,3*(0,2+0,45+0,2)*2</t>
  </si>
  <si>
    <t>23</t>
  </si>
  <si>
    <t>612473185x01</t>
  </si>
  <si>
    <t>Příplatek za zabudované rohovníky v ploše stěn</t>
  </si>
  <si>
    <t>-1329679091</t>
  </si>
  <si>
    <t>24</t>
  </si>
  <si>
    <t>629991011</t>
  </si>
  <si>
    <t>Zakrytí výplní otvorů a svislých ploch fólií přilepenou lepící páskou</t>
  </si>
  <si>
    <t>-813992384</t>
  </si>
  <si>
    <t>(1,5*1,5*14+0,9*2,38+2*2,45+1,9*2,45+1,5*0,75*4)</t>
  </si>
  <si>
    <t>25</t>
  </si>
  <si>
    <t>621221141U00</t>
  </si>
  <si>
    <t>Mtž KZ vně podhled MV kolmé -200mm</t>
  </si>
  <si>
    <t>714352167</t>
  </si>
  <si>
    <t>"podhled P2:"  4,4*2,1</t>
  </si>
  <si>
    <t>26</t>
  </si>
  <si>
    <t>621531011U00</t>
  </si>
  <si>
    <t>Silikon zrn omítka 1,5mm vně podhl</t>
  </si>
  <si>
    <t>1990840817</t>
  </si>
  <si>
    <t>27</t>
  </si>
  <si>
    <t>622322141</t>
  </si>
  <si>
    <t>Vápenocementová lehčená omítka štuková dvouvrstvá vnějších stěn nanášená ručně</t>
  </si>
  <si>
    <t>-461987596</t>
  </si>
  <si>
    <t>"nové zdivo:"  19,6*5,45+5,1*(5,45+4,4)/2+5,9*(5,45+4,3)/2+11,5*4</t>
  </si>
  <si>
    <t>-1,5*1,59*5-0,795*0,8-1,2*0,8</t>
  </si>
  <si>
    <t>(1,5+1,59*2)*0,1*5+(0,795+1,2+0,8*4)*0,1</t>
  </si>
  <si>
    <t>28</t>
  </si>
  <si>
    <t>622611133</t>
  </si>
  <si>
    <t>Nátěr silikonový dvojnásobný vnějších omítaných stěn včetně penetrace provedený ručně</t>
  </si>
  <si>
    <t>-1284637745</t>
  </si>
  <si>
    <t>"stávající fasáda:"  24,4*9,5+0,6*0,95*2+6,1*(9,5+7)/2+(11,5+7,25)*7</t>
  </si>
  <si>
    <t>4,4*7+5,2*7+13,6*3,15+(5,9+19,6+5,1)*3,15</t>
  </si>
  <si>
    <t>"otvory:"  -(1,5*1,5*14+0,9*2,38+2*2,45+1,9*2,45+1,5*0,75*4)</t>
  </si>
  <si>
    <t>29</t>
  </si>
  <si>
    <t>629995101</t>
  </si>
  <si>
    <t>Očištění vnějších ploch tlakovou vodou</t>
  </si>
  <si>
    <t>-385430678</t>
  </si>
  <si>
    <t>30</t>
  </si>
  <si>
    <t>63150885</t>
  </si>
  <si>
    <t>Lamely izolační kolmé vlákno tl. 200 mm</t>
  </si>
  <si>
    <t>1572475670</t>
  </si>
  <si>
    <t>"podhled P2:"  9,24*1,1</t>
  </si>
  <si>
    <t>31</t>
  </si>
  <si>
    <t>632450124U00</t>
  </si>
  <si>
    <t>Vyrov cem potěr 5cm such směs pás</t>
  </si>
  <si>
    <t>-1224467473</t>
  </si>
  <si>
    <t>"atika:"  19,6*(0,15+0,1)</t>
  </si>
  <si>
    <t>"parapety:"  (1,5*5+0,795+1,2)*0,4</t>
  </si>
  <si>
    <t>32</t>
  </si>
  <si>
    <t>941111121U00</t>
  </si>
  <si>
    <t>Mtž leš řad trub leh+podl š1,2 v10m</t>
  </si>
  <si>
    <t>-1915299297</t>
  </si>
  <si>
    <t>(1+24,4+1)*9,5+(1+6,1+1)*(9,5+7)/2+(11,5+7,25)*7</t>
  </si>
  <si>
    <t>5,2*(7,4+7,1)/2</t>
  </si>
  <si>
    <t>(1+6,1+1)*(8,635+7,135)/2+(1+7,25+4,4-1-1)*7,1</t>
  </si>
  <si>
    <t>(1+11,5)*7,1+(1+5,9+1)*(7,1+8,75)/2+(1+19,6+1)*8,75</t>
  </si>
  <si>
    <t>(1+10,3)*8,75+(11,5+1+6,1)*(7,1+8,75)/2</t>
  </si>
  <si>
    <t>33</t>
  </si>
  <si>
    <t>941111221U00</t>
  </si>
  <si>
    <t>Přípl ZKD den lešení k 94111-1121</t>
  </si>
  <si>
    <t>-1105664300</t>
  </si>
  <si>
    <t>34</t>
  </si>
  <si>
    <t>941112821U00</t>
  </si>
  <si>
    <t>Dmtž leš řad trub leh-podl š1,2 v10</t>
  </si>
  <si>
    <t>1391182704</t>
  </si>
  <si>
    <t>35</t>
  </si>
  <si>
    <t>949101111U00</t>
  </si>
  <si>
    <t>Lešení pomocné pozem stavby v 1,9m</t>
  </si>
  <si>
    <t>-1830337043</t>
  </si>
  <si>
    <t>36</t>
  </si>
  <si>
    <t>952901111</t>
  </si>
  <si>
    <t>Vyčištění budov bytové a občanské výstavby při výšce podlaží do 4 m</t>
  </si>
  <si>
    <t>-1987299010</t>
  </si>
  <si>
    <t>56,5+148,2</t>
  </si>
  <si>
    <t>37</t>
  </si>
  <si>
    <t>95050-0001</t>
  </si>
  <si>
    <t>M+D hadicový systém DH 19 mm 30bm vč.výstřikové hubice DN 10 mm</t>
  </si>
  <si>
    <t>sada</t>
  </si>
  <si>
    <t>831403376</t>
  </si>
  <si>
    <t>38</t>
  </si>
  <si>
    <t>95050-0002</t>
  </si>
  <si>
    <t>M+D přenosný hasicí přístroj</t>
  </si>
  <si>
    <t>-1717551828</t>
  </si>
  <si>
    <t>39</t>
  </si>
  <si>
    <t>95050-0003</t>
  </si>
  <si>
    <t>M+D kotvení střešních vazníků</t>
  </si>
  <si>
    <t>1390447799</t>
  </si>
  <si>
    <t>40</t>
  </si>
  <si>
    <t>962032231</t>
  </si>
  <si>
    <t>Bourání zdiva z cihel pálených nebo vápenopískových na MV nebo MVC přes 1 m3</t>
  </si>
  <si>
    <t>-479757398</t>
  </si>
  <si>
    <t>"nad stáv.stropem:"  19,6*1,613*0,4+19,6*0,552*0,155</t>
  </si>
  <si>
    <t>5,05*(0,405+2,165)/2*0,4+4,67*(0,75+2,165)/2*0,4</t>
  </si>
  <si>
    <t>11,5*0,405*0,4</t>
  </si>
  <si>
    <t>41</t>
  </si>
  <si>
    <t>766622861</t>
  </si>
  <si>
    <t>Vyvěšení nebo zavěšení křídel dřevěných nebo plastových okenních do 1,5 m2</t>
  </si>
  <si>
    <t>-973577393</t>
  </si>
  <si>
    <t>42</t>
  </si>
  <si>
    <t>766622862</t>
  </si>
  <si>
    <t>Vyvěšení nebo zavěšení křídel dřevěných nebo plastových okenních přes 1,5 m2</t>
  </si>
  <si>
    <t>1577102086</t>
  </si>
  <si>
    <t>43</t>
  </si>
  <si>
    <t>968072455</t>
  </si>
  <si>
    <t>Vybourání kovových dveřních zárubní pl do 2 m2</t>
  </si>
  <si>
    <t>-1350530922</t>
  </si>
  <si>
    <t>0,8*2*3</t>
  </si>
  <si>
    <t>44</t>
  </si>
  <si>
    <t>968072456</t>
  </si>
  <si>
    <t>Vybourání kovových dveřních zárubní pl přes 2 m2</t>
  </si>
  <si>
    <t>626755478</t>
  </si>
  <si>
    <t>1,45*2</t>
  </si>
  <si>
    <t>45</t>
  </si>
  <si>
    <t>971033651</t>
  </si>
  <si>
    <t>Vybourání otvorů ve zdivu cihelném pl do 4 m2 na MVC nebo MV tl do 600 mm</t>
  </si>
  <si>
    <t>-1376658882</t>
  </si>
  <si>
    <t>(2*2,25+2*2,45)*0,45</t>
  </si>
  <si>
    <t>46</t>
  </si>
  <si>
    <t>973031325</t>
  </si>
  <si>
    <t>Vysekání kapes ve zdivu cihelném na MV nebo MVC pl do 0,10 m2 hl do 300 mm</t>
  </si>
  <si>
    <t>-2008833694</t>
  </si>
  <si>
    <t>"pro Ička:"  12</t>
  </si>
  <si>
    <t>"pro stropnice:"  31*2</t>
  </si>
  <si>
    <t>47</t>
  </si>
  <si>
    <t>974031666</t>
  </si>
  <si>
    <t>Vysekání rýh ve zdivu cihelném pro vtahování nosníků hl do 150 mm v do 250 mm</t>
  </si>
  <si>
    <t>m</t>
  </si>
  <si>
    <t>467442105</t>
  </si>
  <si>
    <t>2,3*4</t>
  </si>
  <si>
    <t>48</t>
  </si>
  <si>
    <t>976071111</t>
  </si>
  <si>
    <t>Vybourání kovových madel a zábradlí</t>
  </si>
  <si>
    <t>1211966556</t>
  </si>
  <si>
    <t>49</t>
  </si>
  <si>
    <t>998011002</t>
  </si>
  <si>
    <t>Přesun hmot pro budovy zděné v do 12 m</t>
  </si>
  <si>
    <t>-188594436</t>
  </si>
  <si>
    <t>50</t>
  </si>
  <si>
    <t>997013113</t>
  </si>
  <si>
    <t>Vnitrostaveništní doprava suti a vybouraných hmot pro budovy v do 12 m s použitím mechanizace</t>
  </si>
  <si>
    <t>-1965233437</t>
  </si>
  <si>
    <t>51</t>
  </si>
  <si>
    <t>997013219</t>
  </si>
  <si>
    <t>Příplatek k vnitrostaveništní dopravě suti a vybouraných hmot za zvětšenou dopravu suti ZKD 10 m</t>
  </si>
  <si>
    <t>-1548743449</t>
  </si>
  <si>
    <t>52</t>
  </si>
  <si>
    <t>997013501</t>
  </si>
  <si>
    <t>Odvoz suti a vybouraných hmot na skládku nebo meziskládku do 1 km se složením</t>
  </si>
  <si>
    <t>-393217223</t>
  </si>
  <si>
    <t>53</t>
  </si>
  <si>
    <t>997013509</t>
  </si>
  <si>
    <t>Příplatek k odvozu suti a vybouraných hmot na skládku ZKD 1 km přes 1 km</t>
  </si>
  <si>
    <t>919863795</t>
  </si>
  <si>
    <t>54</t>
  </si>
  <si>
    <t>979999999R00</t>
  </si>
  <si>
    <t>Poplatek za skladku 10 % příměsí</t>
  </si>
  <si>
    <t>343177333</t>
  </si>
  <si>
    <t>55</t>
  </si>
  <si>
    <t>711193121</t>
  </si>
  <si>
    <t xml:space="preserve">Izolace proti zemní vlhkosti na vodorovné ploše těsnicí kaší </t>
  </si>
  <si>
    <t>-1915063798</t>
  </si>
  <si>
    <t>"očistná místnost:"  1,36*2,57+0,8*0,1+(1,3+2,57)*2*2,1-0,8*2*2-0,7*2</t>
  </si>
  <si>
    <t>"převlék+hygien.míst.:"  (2,025+2,57)*2*2,1-0,7*2-0,795*0,45+(0,795+0,45*2)*0,25</t>
  </si>
  <si>
    <t>2,025*2,57+0,7*0,1</t>
  </si>
  <si>
    <t>"úklid:"  0,9*2+(0,9+2)*2*2,1-0,7*2-1,2*0,45+(1,2+0,45*2)*0,25</t>
  </si>
  <si>
    <t>56</t>
  </si>
  <si>
    <t>998711202</t>
  </si>
  <si>
    <t>Přesun hmot procentní pro izolace proti vodě, vlhkosti a plynům v objektech v do 12 m</t>
  </si>
  <si>
    <t>%</t>
  </si>
  <si>
    <t>-1787062144</t>
  </si>
  <si>
    <t>57</t>
  </si>
  <si>
    <t>712300831</t>
  </si>
  <si>
    <t>Odstranění povlakové krytiny střech do 10° jednovrstvé</t>
  </si>
  <si>
    <t>-1118821919</t>
  </si>
  <si>
    <t>58</t>
  </si>
  <si>
    <t>712331111U00</t>
  </si>
  <si>
    <t>Izol střech -10° pásy samolepící</t>
  </si>
  <si>
    <t>242808963</t>
  </si>
  <si>
    <t>4,4*2,1</t>
  </si>
  <si>
    <t>59</t>
  </si>
  <si>
    <t>71200-0001</t>
  </si>
  <si>
    <t>M+D izolace střech PVC fólií tl.1,5mm odolná proti UV záření,skleněná výztuž.vložka,mech.kotvená</t>
  </si>
  <si>
    <t>636598950</t>
  </si>
  <si>
    <t>(0,2+4,4+0,2)*(0,2+2,1+0,15)</t>
  </si>
  <si>
    <t>60</t>
  </si>
  <si>
    <t>71200-0002</t>
  </si>
  <si>
    <t>M+D podkladní geotextilie 300g/m2</t>
  </si>
  <si>
    <t>669700789</t>
  </si>
  <si>
    <t>61</t>
  </si>
  <si>
    <t>62842031</t>
  </si>
  <si>
    <t>Samolepicí asfaltový pás podkladní</t>
  </si>
  <si>
    <t>127334331</t>
  </si>
  <si>
    <t>9,24*1,15</t>
  </si>
  <si>
    <t>62</t>
  </si>
  <si>
    <t>998712202</t>
  </si>
  <si>
    <t>Přesun hmot procentní pro krytiny povlakové v objektech v do 12 m</t>
  </si>
  <si>
    <t>387519195</t>
  </si>
  <si>
    <t>63</t>
  </si>
  <si>
    <t>713120841</t>
  </si>
  <si>
    <t>Odstranění tepelné izolace podlah lepené z vláknitých materiálů tl do 100 mm</t>
  </si>
  <si>
    <t>1057029163</t>
  </si>
  <si>
    <t>"stáv.strop:"  5,05*18,7</t>
  </si>
  <si>
    <t>64</t>
  </si>
  <si>
    <t>713112121</t>
  </si>
  <si>
    <t>Montáž foukané tepelné izolace z celulózových vláken tl do 300 mm vodorovné</t>
  </si>
  <si>
    <t>1608276699</t>
  </si>
  <si>
    <t>"mezi vazníky:"  (17,2+13,6)/2*6,35+3,6*6,35+3,6*6,35/2</t>
  </si>
  <si>
    <t>627912000</t>
  </si>
  <si>
    <t>izolace tepelná a zvuková Climatizer Plus bal. 13,6 kg (pytel), tl. aplikace  0,10 - 0,17 m</t>
  </si>
  <si>
    <t>kg</t>
  </si>
  <si>
    <t>130186294</t>
  </si>
  <si>
    <t>132,08*15,085</t>
  </si>
  <si>
    <t>713131145U00</t>
  </si>
  <si>
    <t>Izol tep stěn a zákl lepením bodově</t>
  </si>
  <si>
    <t>-562844532</t>
  </si>
  <si>
    <t>"věnec:"  (19,6+5,9+11,5+5,12)*0,2</t>
  </si>
  <si>
    <t>"překlad z ocel.profilů:"  2*0,16*2</t>
  </si>
  <si>
    <t>713141135U00</t>
  </si>
  <si>
    <t>Izol tep střech pl lepená stud bod</t>
  </si>
  <si>
    <t>563239396</t>
  </si>
  <si>
    <t>"skladba S2:"  4,4*2,1*2</t>
  </si>
  <si>
    <t>71300-0001</t>
  </si>
  <si>
    <t>M+D přelepení a zatmelení styků (parobrzda)</t>
  </si>
  <si>
    <t>-2027834391</t>
  </si>
  <si>
    <t>"podbíjení:</t>
  </si>
  <si>
    <t>"skladba střechy S1:"  90,4+(5,9+0,6+0,6+9,7)*(0,6+0,15)</t>
  </si>
  <si>
    <t>(11,5+0,6)*(0,8+0,15)</t>
  </si>
  <si>
    <t>28375768.A</t>
  </si>
  <si>
    <t>Deska polystyrén samozhášivý EPS 150 S</t>
  </si>
  <si>
    <t>-1025832259</t>
  </si>
  <si>
    <t>"skladba S2:"  4,4*2,1*2*0,1*1,05</t>
  </si>
  <si>
    <t>283759205</t>
  </si>
  <si>
    <t>Deska fasádní polystyrenová EPS 70 F  tl. 100 mm</t>
  </si>
  <si>
    <t>-821079597</t>
  </si>
  <si>
    <t>"věnec:"  (19,6+5,9+11,5+5,12)*0,2*1,05</t>
  </si>
  <si>
    <t>"překlad z ocel.profilů:"  2*0,16*2*1,05</t>
  </si>
  <si>
    <t>998713202</t>
  </si>
  <si>
    <t>Přesun hmot procentní pro izolace tepelné v objektech v do 12 m</t>
  </si>
  <si>
    <t>2061511720</t>
  </si>
  <si>
    <t>762331812</t>
  </si>
  <si>
    <t>Demontáž vázaných kcí krovů z hranolů průřezové plochy do 224 cm2</t>
  </si>
  <si>
    <t>-1261060905</t>
  </si>
  <si>
    <t>762341831U00</t>
  </si>
  <si>
    <t>Dmtž bednění střech desky měkké</t>
  </si>
  <si>
    <t>1960791691</t>
  </si>
  <si>
    <t>762342214U00</t>
  </si>
  <si>
    <t>Mtž laťování -36 střecha jedn -60°</t>
  </si>
  <si>
    <t>-125085484</t>
  </si>
  <si>
    <t>6,5*(17,2+13,6)/2+6,35*3,7+6,35*3,7/2</t>
  </si>
  <si>
    <t>762342216</t>
  </si>
  <si>
    <t>Montáž laťování na střechách jednoduchých sklonu do 60° osové vzdálenosti do 600 mm</t>
  </si>
  <si>
    <t>356384624</t>
  </si>
  <si>
    <t>20*6,5+8*3,7+8*3,7/2</t>
  </si>
  <si>
    <t>762395000</t>
  </si>
  <si>
    <t>Spojovací prostředky pro montáž krovu, bednění, laťování, světlíky, klíny</t>
  </si>
  <si>
    <t>134112421</t>
  </si>
  <si>
    <t>"latě:"  (174,4+413,5)*0,04*0,06</t>
  </si>
  <si>
    <t>762511274U00</t>
  </si>
  <si>
    <t>Podlaha OSB brus 18 P+D šroub</t>
  </si>
  <si>
    <t>-416183341</t>
  </si>
  <si>
    <t>762595001U00</t>
  </si>
  <si>
    <t>Spojovací prostředky mtž podlaha</t>
  </si>
  <si>
    <t>-787006465</t>
  </si>
  <si>
    <t>"OSB:"  188,87*0,018</t>
  </si>
  <si>
    <t>"stropnice:"  194,21*0,1*0,12</t>
  </si>
  <si>
    <t>762822110x01</t>
  </si>
  <si>
    <t>Montáž stropnic hraněných pl. do 144 cm2 včetně dodávky řeziva, hranoly 10/12</t>
  </si>
  <si>
    <t>1558640347</t>
  </si>
  <si>
    <t>"průvlak:"  19,2</t>
  </si>
  <si>
    <t>"stropnice:"  5,55*31</t>
  </si>
  <si>
    <t>"sloupky:"  0,185*16</t>
  </si>
  <si>
    <t>762841811</t>
  </si>
  <si>
    <t>Demontáž podbíjení obkladů stropů a střech sklonu do 60° z hrubých prken tl do 35 mm</t>
  </si>
  <si>
    <t>-238976709</t>
  </si>
  <si>
    <t>(5,9+0,6+3+9,7)*(0,6+0,15)+(11,5+0,6)*(0,8+0,15)</t>
  </si>
  <si>
    <t>76200-0001</t>
  </si>
  <si>
    <t>M+D nosná kce střechy ze sbíjených vazníků kompletní provedení</t>
  </si>
  <si>
    <t>-958588767</t>
  </si>
  <si>
    <t>(17,2+13,6)/2*6,35+3,6*6,35+3,6*6,35/2</t>
  </si>
  <si>
    <t>76200-0002</t>
  </si>
  <si>
    <t>M+D pojistná hydroizolace střechy vč.dodávky, kompletní provedení</t>
  </si>
  <si>
    <t>722731472</t>
  </si>
  <si>
    <t>76200-0003</t>
  </si>
  <si>
    <t>M+D podbíjení z desek OSB tl.18mm vč.nosného roštu 60/60 á500mm, kompletní provedení</t>
  </si>
  <si>
    <t>-1039999019</t>
  </si>
  <si>
    <t>"interier:"  90,4</t>
  </si>
  <si>
    <t>"venkovní:"  (5,9+0,6+3+9,7)*(0,6+0,15)+(11,5+0,6)*(0,8+0,15)</t>
  </si>
  <si>
    <t>76200-0004</t>
  </si>
  <si>
    <t>M+D treláž z modřín.latí 60/40mm vč.ocel.nos.roštu prořezu, bez povrch. úpravy, kompletní provedení</t>
  </si>
  <si>
    <t>-811125216</t>
  </si>
  <si>
    <t>6,1*(8,635+7,135)/2</t>
  </si>
  <si>
    <t>76200-0005</t>
  </si>
  <si>
    <t>Vyfrézování, vyskládání firemního loga do trláže kompletní provedení</t>
  </si>
  <si>
    <t>-1852995024</t>
  </si>
  <si>
    <t>76200-0006</t>
  </si>
  <si>
    <t>Obnažení ocel nosníku pro podepření nové podlahy sloupkama, vč.likvidace sutě</t>
  </si>
  <si>
    <t>-1246730912</t>
  </si>
  <si>
    <t>60510002</t>
  </si>
  <si>
    <t>Lať střešní profil SM/BO 40/60 mm</t>
  </si>
  <si>
    <t>472792609</t>
  </si>
  <si>
    <t>(174,4+413,5)*1,1</t>
  </si>
  <si>
    <t>998762202</t>
  </si>
  <si>
    <t>Přesun hmot procentní pro kce tesařské v objektech v do 12 m</t>
  </si>
  <si>
    <t>1435045609</t>
  </si>
  <si>
    <t>763111411</t>
  </si>
  <si>
    <t>-514138556</t>
  </si>
  <si>
    <t>(2,45+5,05+1,9)*3,05-0,8*2*2</t>
  </si>
  <si>
    <t>763111414</t>
  </si>
  <si>
    <t>SDK příčka tl 125 mm profil CW+UW 75 desky 2xA 12,5 TI 75 mm EI 60 Rw 53 dB</t>
  </si>
  <si>
    <t>1591483365</t>
  </si>
  <si>
    <t>"za WC:"  0,9*1,5</t>
  </si>
  <si>
    <t>763111417</t>
  </si>
  <si>
    <t>SDK příčka tl 150 mm profil CW+UW 100 desky 2xA 12,5 TI 100 mm EI 60 Rw 55 DB</t>
  </si>
  <si>
    <t>-411776932</t>
  </si>
  <si>
    <t>5,05*3,05-0,8*2</t>
  </si>
  <si>
    <t>763111422</t>
  </si>
  <si>
    <t>SDK příčka tl 100 mm profil CW+UW 50 desky 2xDF 12,5 TI 40 mm 100 kg/m3 EI 90 Rw 51 dB</t>
  </si>
  <si>
    <t>-167593957</t>
  </si>
  <si>
    <t>(2,85+1,3+2,85+2,025+2)*3,05+0,3*0,8</t>
  </si>
  <si>
    <t>-0,8*2*2-0,7*2*2</t>
  </si>
  <si>
    <t>763131411</t>
  </si>
  <si>
    <t>-2008579467</t>
  </si>
  <si>
    <t>"mč.2.1:"  5,2*(1,52+0,3)</t>
  </si>
  <si>
    <t>763131542</t>
  </si>
  <si>
    <t>-802346754</t>
  </si>
  <si>
    <t>8,8+2,9+53,8+24,5</t>
  </si>
  <si>
    <t>998763201</t>
  </si>
  <si>
    <t>Přesun hmot procentní pro dřevostavby v objektech v do 12 m</t>
  </si>
  <si>
    <t>1455803656</t>
  </si>
  <si>
    <t>764341314</t>
  </si>
  <si>
    <t>Lemování rovných zdí střech s krytinou skládanou z TiZn lesklého plechu rš 330 mm</t>
  </si>
  <si>
    <t>-663331998</t>
  </si>
  <si>
    <t>764541305</t>
  </si>
  <si>
    <t>Žlab podokapní půlkruhový z TiZn lesklého plechu rš 330 mm</t>
  </si>
  <si>
    <t>-572322149</t>
  </si>
  <si>
    <t>9,55+13,6+2,89</t>
  </si>
  <si>
    <t>764242305</t>
  </si>
  <si>
    <t>Oplechování štítu závětrnou lištou z TiZn lesklého plechu rš 400 mm</t>
  </si>
  <si>
    <t>631550669</t>
  </si>
  <si>
    <t>764241367</t>
  </si>
  <si>
    <t>Oplechování úžlabí z TiZn lesklého plechu rš 670 mm</t>
  </si>
  <si>
    <t>436838735</t>
  </si>
  <si>
    <t>764001821</t>
  </si>
  <si>
    <t>Demontáž krytiny ze svitků nebo tabulí do suti</t>
  </si>
  <si>
    <t>1981542089</t>
  </si>
  <si>
    <t>764002871</t>
  </si>
  <si>
    <t>Demontáž lemování zdí do suti</t>
  </si>
  <si>
    <t>27500074</t>
  </si>
  <si>
    <t>764004801</t>
  </si>
  <si>
    <t>Demontáž podokapního žlabu do suti</t>
  </si>
  <si>
    <t>-1666846713</t>
  </si>
  <si>
    <t>764002801</t>
  </si>
  <si>
    <t>Demontáž závětrné lišty do suti</t>
  </si>
  <si>
    <t>-1187468289</t>
  </si>
  <si>
    <t>764001891</t>
  </si>
  <si>
    <t>Demontáž úžlabí do suti</t>
  </si>
  <si>
    <t>-2106964925</t>
  </si>
  <si>
    <t>764002841</t>
  </si>
  <si>
    <t>Demontáž oplechování horních ploch zdí a nadezdívek do suti</t>
  </si>
  <si>
    <t>2145557665</t>
  </si>
  <si>
    <t>764004861</t>
  </si>
  <si>
    <t>Demontáž svodu do suti</t>
  </si>
  <si>
    <t>961505887</t>
  </si>
  <si>
    <t>764246304</t>
  </si>
  <si>
    <t>Oplechování parapetů rovných mechanicky kotvené z TiZn lesklého plechu  rš 330 mm</t>
  </si>
  <si>
    <t>1020370814</t>
  </si>
  <si>
    <t>1,55*5+0,845+1,25</t>
  </si>
  <si>
    <t>764244304</t>
  </si>
  <si>
    <t>Oplechování horních ploch a nadezdívek bez rohů z TiZn lesklého plechu kotvené rš 330 mm</t>
  </si>
  <si>
    <t>-919112125</t>
  </si>
  <si>
    <t>764548323</t>
  </si>
  <si>
    <t>Svody kruhové včetně objímek, kolen, odskoků z TiZn lesklého plechu průměru 100 mm</t>
  </si>
  <si>
    <t>25998616</t>
  </si>
  <si>
    <t>8,18+7,66+6,92</t>
  </si>
  <si>
    <t>76422-0001</t>
  </si>
  <si>
    <t>M+D krytina falcovaná - strukturovaný hliník/TiZn tl.plechu 0,7mm</t>
  </si>
  <si>
    <t>-974868957</t>
  </si>
  <si>
    <t>76422-0002</t>
  </si>
  <si>
    <t>M+D napojení krytiny na stávající štít tl.plechu 0,7mm</t>
  </si>
  <si>
    <t>724885271</t>
  </si>
  <si>
    <t>3,7*2</t>
  </si>
  <si>
    <t>76422-0003</t>
  </si>
  <si>
    <t>M+D protisněhové zábrany v ploše střechy dle várobce krytiny</t>
  </si>
  <si>
    <t>46163450</t>
  </si>
  <si>
    <t>998764202</t>
  </si>
  <si>
    <t>Přesun hmot procentní pro konstrukce klempířské v objektech v do 12 m</t>
  </si>
  <si>
    <t>-1427103533</t>
  </si>
  <si>
    <t>76600-1001</t>
  </si>
  <si>
    <t>194297674</t>
  </si>
  <si>
    <t>76600-1002</t>
  </si>
  <si>
    <t>554878850</t>
  </si>
  <si>
    <t>76600-1003</t>
  </si>
  <si>
    <t>814062114</t>
  </si>
  <si>
    <t>76600-1004</t>
  </si>
  <si>
    <t>-612279455</t>
  </si>
  <si>
    <t>76600-1005</t>
  </si>
  <si>
    <t>M+D panikové kování provedeno dle PD</t>
  </si>
  <si>
    <t>-899687440</t>
  </si>
  <si>
    <t>76600-2001</t>
  </si>
  <si>
    <t>M+D okno z plast.profilů 1500/1590mm provedeno dle PD</t>
  </si>
  <si>
    <t>1125989633</t>
  </si>
  <si>
    <t>76600-2002</t>
  </si>
  <si>
    <t>M+D okno z plast.profilů 795/800mm provedeno dle PD</t>
  </si>
  <si>
    <t>-389283216</t>
  </si>
  <si>
    <t>76600-2003</t>
  </si>
  <si>
    <t>M+D okno z plast.profilů 1200/800mm provedeno dle PD</t>
  </si>
  <si>
    <t>547517810</t>
  </si>
  <si>
    <t>76600-2004</t>
  </si>
  <si>
    <t>652776269</t>
  </si>
  <si>
    <t>1,5*5+0,795+1,2+2,6*2</t>
  </si>
  <si>
    <t>998766102R00</t>
  </si>
  <si>
    <t>1699013070</t>
  </si>
  <si>
    <t>76700-0001</t>
  </si>
  <si>
    <t>M+D styčníkový plech P6 vč.podkladků pro podeření kce podlahy</t>
  </si>
  <si>
    <t>-1147807164</t>
  </si>
  <si>
    <t>76700-0002</t>
  </si>
  <si>
    <t>M+D revizní dvířka do SDK požárně odolné</t>
  </si>
  <si>
    <t>1329410120</t>
  </si>
  <si>
    <t>76700-0003</t>
  </si>
  <si>
    <t>M+D ochranná síť z tahokovu h=260mm</t>
  </si>
  <si>
    <t>1119377360</t>
  </si>
  <si>
    <t>3,2+0,6*2+1,6*2</t>
  </si>
  <si>
    <t>76700-0004</t>
  </si>
  <si>
    <t>M+D trapézový plech  TR 40/160/0,55</t>
  </si>
  <si>
    <t>-1247294820</t>
  </si>
  <si>
    <t>76700-0005</t>
  </si>
  <si>
    <t>M+D ocelová konstrukce stropu vč.kotvení a povrchové úpravy</t>
  </si>
  <si>
    <t>-2012747865</t>
  </si>
  <si>
    <t>"HEA 12:"  2,04*19,9*8</t>
  </si>
  <si>
    <t>"Uč.18:"  4,9*2*22*2</t>
  </si>
  <si>
    <t>"prořez:"  (324,768+431,2)*0,08</t>
  </si>
  <si>
    <t>76700-2002</t>
  </si>
  <si>
    <t>M+D proskl stěna krčku, v rámu z Al profilů 4400x3325 mm, provedeno dle PD</t>
  </si>
  <si>
    <t>599955657</t>
  </si>
  <si>
    <t>76700-2003</t>
  </si>
  <si>
    <t>M+D proskl stěna s dveřmi, v rámu z Al profilů provedeno dle PD</t>
  </si>
  <si>
    <t>140468367</t>
  </si>
  <si>
    <t>"zábradlí:"  1,2*1</t>
  </si>
  <si>
    <t>"mč.2.8:"  (3,9+2,7+3,9)*2,8</t>
  </si>
  <si>
    <t>76700-2004</t>
  </si>
  <si>
    <t>571996134</t>
  </si>
  <si>
    <t>76700-2005</t>
  </si>
  <si>
    <t>1387458007</t>
  </si>
  <si>
    <t>76700-2006</t>
  </si>
  <si>
    <t>M+D dveře proskl. v rámu z Al profilů 1450x1970mm provedeno dle PD</t>
  </si>
  <si>
    <t>-226273987</t>
  </si>
  <si>
    <t>76700-2007</t>
  </si>
  <si>
    <t>M+D dveře proskl. v rámu z Al profilů 900x2380mm provedeno dle PD</t>
  </si>
  <si>
    <t>1278389731</t>
  </si>
  <si>
    <t>998767102R00</t>
  </si>
  <si>
    <t>Přesun hmot pro zámečnické konstr., výšky do 12 m</t>
  </si>
  <si>
    <t>-518619652</t>
  </si>
  <si>
    <t>77652-0000</t>
  </si>
  <si>
    <t>M+D podlahové krytiny PVC s soklem s fabionem vč.svaření</t>
  </si>
  <si>
    <t>1550463320</t>
  </si>
  <si>
    <t>8,8+12,1+53,8+24,5</t>
  </si>
  <si>
    <t>998776102R00</t>
  </si>
  <si>
    <t>Přesun hmot pro podlahy povlakové, výšky do 12 m</t>
  </si>
  <si>
    <t>1336923545</t>
  </si>
  <si>
    <t>77700-0000</t>
  </si>
  <si>
    <t>Stěrka samonivelační vyrovnávací tl.10mm</t>
  </si>
  <si>
    <t>-333653964</t>
  </si>
  <si>
    <t>998777102R00</t>
  </si>
  <si>
    <t>Přesun hmot pro podlahy syntetické, výšky do 12 m</t>
  </si>
  <si>
    <t>2003565531</t>
  </si>
  <si>
    <t>781415114U00</t>
  </si>
  <si>
    <t>1320772287</t>
  </si>
  <si>
    <t>"očistná místnost:"  (1,3+2,57)*2*2,1-0,8*2*2-0,7*2</t>
  </si>
  <si>
    <t>"úklid:"  (0,9+2)*2*2,1-0,7*2-1,2*0,45+(1,2+0,45*2)*0,25</t>
  </si>
  <si>
    <t>597813520</t>
  </si>
  <si>
    <t>-2079088808</t>
  </si>
  <si>
    <t>40,384*1,1</t>
  </si>
  <si>
    <t>998781102R00</t>
  </si>
  <si>
    <t>Přesun hmot pro obklady keramické, výšky do 12 m</t>
  </si>
  <si>
    <t>362106567</t>
  </si>
  <si>
    <t>783721113U00</t>
  </si>
  <si>
    <t>Nátěr syntet tesař 3xlazur lak</t>
  </si>
  <si>
    <t>462964145</t>
  </si>
  <si>
    <t>"venkovní:</t>
  </si>
  <si>
    <t>"nové:"  (5,9+0,6+3+9,7)*(0,6+0,15)+(11,5+0,6)*(0,8+0,15)</t>
  </si>
  <si>
    <t>"stávající:"  (6,1+7,9+11,5+6,1)*(0,6+0,15)</t>
  </si>
  <si>
    <t>783783312</t>
  </si>
  <si>
    <t>Nátěry tesařských kcí proti dřevokazným houbám, hmyzu a plísním preventivní dvojnásobné v exteriéru</t>
  </si>
  <si>
    <t>-1131172830</t>
  </si>
  <si>
    <t>"latě:"  (174,4+413,5)*0,2</t>
  </si>
  <si>
    <t>"stropnice:"  194,21*0,44</t>
  </si>
  <si>
    <t>78390-0001</t>
  </si>
  <si>
    <t>Obroušení stávajícího podbíjení</t>
  </si>
  <si>
    <t>2128171172</t>
  </si>
  <si>
    <t>78444-0000</t>
  </si>
  <si>
    <t>Malba interierová omyvatelná</t>
  </si>
  <si>
    <t>-1692337944</t>
  </si>
  <si>
    <t>17,805+127,628+(25,47+13,8025+27,8663)*2+9,464+90</t>
  </si>
  <si>
    <t>02 - Zdravotechnika</t>
  </si>
  <si>
    <t>D1 - Zemní práce</t>
  </si>
  <si>
    <t>D2 - Vodorovné konstrukce</t>
  </si>
  <si>
    <t>D3 - Komunikace</t>
  </si>
  <si>
    <t>D4 - Podlahy a podlahové konstrukce</t>
  </si>
  <si>
    <t>D5 - Staveništní přesun hmot</t>
  </si>
  <si>
    <t>D6 - Vnitřní kanalizace</t>
  </si>
  <si>
    <t>D7 - Vnitřní vodovod</t>
  </si>
  <si>
    <t>D8 - Zařizovací předměty</t>
  </si>
  <si>
    <t>101-01</t>
  </si>
  <si>
    <t>Hloubení nezapaž. rýh šířky do 60 cm v hornině 1-4 odvoz do 10 km, uložení na skládku vč.poplatku</t>
  </si>
  <si>
    <t>-1122132897</t>
  </si>
  <si>
    <t>101-02</t>
  </si>
  <si>
    <t>Zásyp jam,rýh a šachet štěrkopískem dovoz štěrkopísku ze vzdálenosti 10 km</t>
  </si>
  <si>
    <t>430367120</t>
  </si>
  <si>
    <t>101-03</t>
  </si>
  <si>
    <t>Obsyp potrubí štěrkopískem dovoz štěrkopísku ze vzdálenosti 10 km</t>
  </si>
  <si>
    <t>1229449950</t>
  </si>
  <si>
    <t>450-01</t>
  </si>
  <si>
    <t>Lože pod potrubí z kameniva těženého 0 - 4 mm kraj Jihomoravský</t>
  </si>
  <si>
    <t>-1172161268</t>
  </si>
  <si>
    <t>500-01</t>
  </si>
  <si>
    <t>Zapravení komunikace z dlažby zámkové podklad štěrkopísek</t>
  </si>
  <si>
    <t>1180755614</t>
  </si>
  <si>
    <t>630-01</t>
  </si>
  <si>
    <t>Vybourání zámkové dlažby a podkladního betonu</t>
  </si>
  <si>
    <t>-1220140382</t>
  </si>
  <si>
    <t>998</t>
  </si>
  <si>
    <t>Přesun hmot, trubní vedení plastová, otevř. výkop</t>
  </si>
  <si>
    <t>-1820256179</t>
  </si>
  <si>
    <t>721-001</t>
  </si>
  <si>
    <t>-605216860</t>
  </si>
  <si>
    <t>721-002</t>
  </si>
  <si>
    <t>Potrubí HT připojovací D 40 x 1,8 mm</t>
  </si>
  <si>
    <t>2078649058</t>
  </si>
  <si>
    <t>721-003</t>
  </si>
  <si>
    <t>Potrubí HT připojovací D 50 x 1,8 mm</t>
  </si>
  <si>
    <t>-1066728416</t>
  </si>
  <si>
    <t>721-004</t>
  </si>
  <si>
    <t>Potrubí HT připojovací D 110 x 2,7 mm</t>
  </si>
  <si>
    <t>-1992491713</t>
  </si>
  <si>
    <t>721-005</t>
  </si>
  <si>
    <t>Potrubí HT odpadní svislé D 75 x 1,9 mm</t>
  </si>
  <si>
    <t>1124546888</t>
  </si>
  <si>
    <t>721-006</t>
  </si>
  <si>
    <t>Potrubí HT odpadní svislé D 110 x 2,7 mm</t>
  </si>
  <si>
    <t>-564974512</t>
  </si>
  <si>
    <t>721-007</t>
  </si>
  <si>
    <t>Potrubí HT svodné (ležaté) zavěšené D 75 x 1,9 mm</t>
  </si>
  <si>
    <t>93444877</t>
  </si>
  <si>
    <t>721-008</t>
  </si>
  <si>
    <t>Potrubí HT svodné (ležaté) zavěšené D 110 x 2,7 mm</t>
  </si>
  <si>
    <t>-373693950</t>
  </si>
  <si>
    <t>721-009</t>
  </si>
  <si>
    <t>Potrubí KG svodné (ležaté) v zemi DN 125 x 3,2 mm</t>
  </si>
  <si>
    <t>-1970583586</t>
  </si>
  <si>
    <t>721-010</t>
  </si>
  <si>
    <t>Vyvedení odpadních výpustek D 40 x 1,8</t>
  </si>
  <si>
    <t>883277225</t>
  </si>
  <si>
    <t>721-011</t>
  </si>
  <si>
    <t>Vyvedení odpadních výpustek D 50 x 1,8</t>
  </si>
  <si>
    <t>1196185432</t>
  </si>
  <si>
    <t>721-012</t>
  </si>
  <si>
    <t>Vyvedení odpadních výpustek D 110 x 2,3</t>
  </si>
  <si>
    <t>537598584</t>
  </si>
  <si>
    <t>721-013</t>
  </si>
  <si>
    <t>Ventilační střešní souprava  souprava větrací hlavice DN110</t>
  </si>
  <si>
    <t>-1109616288</t>
  </si>
  <si>
    <t>721-014</t>
  </si>
  <si>
    <t>Lapač střešních splavenin plastový DN75/100</t>
  </si>
  <si>
    <t>-1469777583</t>
  </si>
  <si>
    <t>721-015</t>
  </si>
  <si>
    <t>Nálevka se sifonem DN 32 rozměry 78x55 mm,výška 100 mm</t>
  </si>
  <si>
    <t>1148490099</t>
  </si>
  <si>
    <t>721-016</t>
  </si>
  <si>
    <t>Sifon kondenzační DN 40  PP vodorovný odtok</t>
  </si>
  <si>
    <t>-119448500</t>
  </si>
  <si>
    <t>721-017</t>
  </si>
  <si>
    <t>Zkouška těsnosti kanalizace kouřem DN 300</t>
  </si>
  <si>
    <t>426834522</t>
  </si>
  <si>
    <t>721-018</t>
  </si>
  <si>
    <t>Zkouška těsnosti kanalizace vodou DN 125</t>
  </si>
  <si>
    <t>805316515</t>
  </si>
  <si>
    <t>721-019</t>
  </si>
  <si>
    <t>Oprava potrubí PVC odpadní, vsazení odbočky D 110</t>
  </si>
  <si>
    <t>1531012046</t>
  </si>
  <si>
    <t>721-020</t>
  </si>
  <si>
    <t>Oprava potrubí PVC odpadní, vsazení odbočky D 50</t>
  </si>
  <si>
    <t>-604741820</t>
  </si>
  <si>
    <t>721-021</t>
  </si>
  <si>
    <t>Oprava-vsazení odbočky, potrubí PVC hrdlové D 125</t>
  </si>
  <si>
    <t>652813790</t>
  </si>
  <si>
    <t>721-022</t>
  </si>
  <si>
    <t>Přesun hmot pro vnitřní kanalizaci, výšky do 24 m</t>
  </si>
  <si>
    <t>1588589831</t>
  </si>
  <si>
    <t>722-001</t>
  </si>
  <si>
    <t>Potrubí z trub.závit.pozink.svařovan. 11343,DN 25</t>
  </si>
  <si>
    <t>-255783766</t>
  </si>
  <si>
    <t>722-002</t>
  </si>
  <si>
    <t>Potrubí z PPR , D 20x3,4</t>
  </si>
  <si>
    <t>-2071704954</t>
  </si>
  <si>
    <t>722-003</t>
  </si>
  <si>
    <t>Potrubí z PPR , D 25x4,2</t>
  </si>
  <si>
    <t>1184399221</t>
  </si>
  <si>
    <t>722-004</t>
  </si>
  <si>
    <t>Potrubí z PPR , D 32x5,4</t>
  </si>
  <si>
    <t>412778594</t>
  </si>
  <si>
    <t>722-005</t>
  </si>
  <si>
    <t>Montáž izolačních skruží na potrubí přímé DN 20-32 samolepící spoj, rychlouzávěr</t>
  </si>
  <si>
    <t>1752047842</t>
  </si>
  <si>
    <t>722-006</t>
  </si>
  <si>
    <t>Izolace potrubí návleková 22x9 mm šedočerná</t>
  </si>
  <si>
    <t>1397912792</t>
  </si>
  <si>
    <t>722-007</t>
  </si>
  <si>
    <t>Izolace potrubí návleková  22x20 mm šedočerná</t>
  </si>
  <si>
    <t>1654799643</t>
  </si>
  <si>
    <t>722-008</t>
  </si>
  <si>
    <t>Izolace potrubí návleková 25x9 mm šedočerná</t>
  </si>
  <si>
    <t>1682990631</t>
  </si>
  <si>
    <t>722-009</t>
  </si>
  <si>
    <t>Izolace potrubí návleková 25x25 mm šedočerná</t>
  </si>
  <si>
    <t>-153456726</t>
  </si>
  <si>
    <t>722-010</t>
  </si>
  <si>
    <t>Izolace potrubí návleková 32x9 mm šedočerná</t>
  </si>
  <si>
    <t>1826217789</t>
  </si>
  <si>
    <t>722-011</t>
  </si>
  <si>
    <t>Izolace potrubí návleková   32x25 mm šedočerná</t>
  </si>
  <si>
    <t>496213097</t>
  </si>
  <si>
    <t>722-012</t>
  </si>
  <si>
    <t>Vyvedení a upevnění výpustek DN 15</t>
  </si>
  <si>
    <t>-1870761489</t>
  </si>
  <si>
    <t>722-013</t>
  </si>
  <si>
    <t>Rohový ventil 1/2" s  filtrem</t>
  </si>
  <si>
    <t>-593421955</t>
  </si>
  <si>
    <t>722-014</t>
  </si>
  <si>
    <t>Kohout kulový 1"pro rozvod vody</t>
  </si>
  <si>
    <t>753391661</t>
  </si>
  <si>
    <t>722-015</t>
  </si>
  <si>
    <t>Proplach a dezinfekce vodovod.potrubí DN 80</t>
  </si>
  <si>
    <t>-1440852001</t>
  </si>
  <si>
    <t>722-016</t>
  </si>
  <si>
    <t>Zkouška tlaku vodovodního potrubí DN 50</t>
  </si>
  <si>
    <t>-708318671</t>
  </si>
  <si>
    <t>722-017</t>
  </si>
  <si>
    <t>Požární oddělovač EA - 5/4"</t>
  </si>
  <si>
    <t>34916744</t>
  </si>
  <si>
    <t>722-018</t>
  </si>
  <si>
    <t>Oprava-potrubí závitové,vsazení odbočky DN 25-32</t>
  </si>
  <si>
    <t>soubor</t>
  </si>
  <si>
    <t>-448533204</t>
  </si>
  <si>
    <t>722-019</t>
  </si>
  <si>
    <t>Hydrantový systém, box s plnými dveřmi průměr 19/20, stálotvará hadice</t>
  </si>
  <si>
    <t>1154544926</t>
  </si>
  <si>
    <t>722-020</t>
  </si>
  <si>
    <t>Přesun hmot pro vnitřní vodovod, výšky do 24 m</t>
  </si>
  <si>
    <t>847967299</t>
  </si>
  <si>
    <t>725-001</t>
  </si>
  <si>
    <t>Klozet keramický  závěsný  + sedátko, bílý vč. montáže</t>
  </si>
  <si>
    <t>-1271140934</t>
  </si>
  <si>
    <t>725-002</t>
  </si>
  <si>
    <t>Umyvadlo na šrouby 55 x 43 cm, bílé + sifon vč. montáže</t>
  </si>
  <si>
    <t>-2076155783</t>
  </si>
  <si>
    <t>725-003</t>
  </si>
  <si>
    <t>Sifon dřezový DN50</t>
  </si>
  <si>
    <t>-424284789</t>
  </si>
  <si>
    <t>725-004</t>
  </si>
  <si>
    <t>Výlevka závěsná s plastovou mžížkou vč. montáže</t>
  </si>
  <si>
    <t>913185563</t>
  </si>
  <si>
    <t>725-005</t>
  </si>
  <si>
    <t>Montážní prvek pro závěsné WC  vč.tlačítka a montáže</t>
  </si>
  <si>
    <t>-713285545</t>
  </si>
  <si>
    <t>725-006</t>
  </si>
  <si>
    <t>Montážní prvek pro závěsnou výlevku vč. montáže</t>
  </si>
  <si>
    <t>553748523</t>
  </si>
  <si>
    <t>725-007</t>
  </si>
  <si>
    <t>Sprchová zástěna vč. ukotvení a montáže</t>
  </si>
  <si>
    <t>946275912</t>
  </si>
  <si>
    <t>725-008</t>
  </si>
  <si>
    <t>Sprchový žlab délky 750 mm vč.zápachové uzávěrky vč. montáže</t>
  </si>
  <si>
    <t>-443607913</t>
  </si>
  <si>
    <t>725-009</t>
  </si>
  <si>
    <t>Baterie sprchová nástěná  páková vč.sprchové sady a vč.  montáže</t>
  </si>
  <si>
    <t>-595453269</t>
  </si>
  <si>
    <t>725-010</t>
  </si>
  <si>
    <t>Baterie umyvadlová stojánková páková vč. montáže</t>
  </si>
  <si>
    <t>1089590910</t>
  </si>
  <si>
    <t>725-011</t>
  </si>
  <si>
    <t>Baterie dřezová stojánková páková vč. montáže</t>
  </si>
  <si>
    <t>-1940020429</t>
  </si>
  <si>
    <t>725-012</t>
  </si>
  <si>
    <t>Baterie dřezová nástěnná páková s prodl. ramínkem včetně montáže</t>
  </si>
  <si>
    <t>-576656229</t>
  </si>
  <si>
    <t>725-013</t>
  </si>
  <si>
    <t>Ohřívač vody elektrický zásobníkový o objemu 80 vč. pojistného ventilu s omezovačem zpětného toku</t>
  </si>
  <si>
    <t>-823616733</t>
  </si>
  <si>
    <t>725-014</t>
  </si>
  <si>
    <t>Ohřívač vody el. zásobníkový tlakový o objemu 10l vč. pojistné sestavy</t>
  </si>
  <si>
    <t>448191864</t>
  </si>
  <si>
    <t>725-015</t>
  </si>
  <si>
    <t>Přesun hmot pro zařizovací předměty, výšky do 24 m</t>
  </si>
  <si>
    <t>305065321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</si>
  <si>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</si>
  <si>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</si>
  <si>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</si>
  <si>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</si>
  <si>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</si>
  <si>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</si>
  <si>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</si>
  <si>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„Výzkumné a vývojové centrum ELISABETH PHARMACON“</t>
  </si>
  <si>
    <t>Vzduchotechnika</t>
  </si>
  <si>
    <t>Vytápění</t>
  </si>
  <si>
    <t>Elektroinstalace</t>
  </si>
  <si>
    <t>03</t>
  </si>
  <si>
    <t>04</t>
  </si>
  <si>
    <t>05</t>
  </si>
  <si>
    <t>špatně  to vypočítává sazbu dph ,která činí 21 %.šístek</t>
  </si>
  <si>
    <t>Do sazby dph to nenapočítává ostatní náklady.</t>
  </si>
  <si>
    <t>M+D dveře proskl. v rámu z Al profilů 2000x2020mm provedeno dle PD</t>
  </si>
  <si>
    <t>M+D proskl stěna, v rámu z Al profilů fix 1500x2450mm, provedeno dle PD</t>
  </si>
  <si>
    <t>Obklád slinuty viz kniha standardů</t>
  </si>
  <si>
    <t>Mtž obklad slinutý viz kiha standardů</t>
  </si>
  <si>
    <t>Ometení a odstranění ostrých nerovností a přetažení plochy pod lepenku cementovým záškrabem do tl. 5-10 mm</t>
  </si>
  <si>
    <t>976070000</t>
  </si>
  <si>
    <t>provizorní zakrývání plochy nástavby plachtami</t>
  </si>
  <si>
    <t>998711000</t>
  </si>
  <si>
    <t>Provizorní ochrana proti zatečení pomocí položení asf.lepenky R 330 H , na sucho , pouze přelepené přesahy lepenky  a místní bodové přilepení k podkladu</t>
  </si>
  <si>
    <t>osazení keramických překladů na otvor  o rozm.1500 mm</t>
  </si>
  <si>
    <t>ks</t>
  </si>
  <si>
    <t>keramický překlad Porotherm 7/ 23,8/1750 mm</t>
  </si>
  <si>
    <t>osazení keramických překladů na otvor  o rozm.1050 mm</t>
  </si>
  <si>
    <t>346480000</t>
  </si>
  <si>
    <t>keramický překlad Porotherm 7/ 23,8/1500 mm</t>
  </si>
  <si>
    <t>osazení keramických překladů na otvor o rozm.2100 mm</t>
  </si>
  <si>
    <t>keramický překlad Porotherm 7/23,8/2500 mm</t>
  </si>
  <si>
    <t>Prodloužení svodů z TIZN po zvednutí nástavby</t>
  </si>
  <si>
    <t>bm</t>
  </si>
  <si>
    <t>výkopové práce související s položením zemnícího pásku hromosvodu</t>
  </si>
  <si>
    <t>rozebrání a zpětná montáž zámkové dlažby v souvislosti s uložením zemnícího  pásku</t>
  </si>
  <si>
    <t>D a M větrací mřížky  500/500  mm děšťovou žaluzií do štítu nástavby</t>
  </si>
  <si>
    <t>osazení keramických překladů  na otvor pro větrací mřížku o rozm . Do 1050 mm</t>
  </si>
  <si>
    <t>keramický překlad porotherm 7/23,8/1000 mm</t>
  </si>
  <si>
    <t>zámečnické úpravy stávajícího nerezového  schodiště</t>
  </si>
  <si>
    <t>kpl</t>
  </si>
  <si>
    <t>zednické zapravování po dodatečném osazení překladů a výplní</t>
  </si>
  <si>
    <t>dozdívky v cihelném zdivu dveřního otvoru krčku stará budova vč. úpravy povrchu</t>
  </si>
  <si>
    <t>99876710000</t>
  </si>
  <si>
    <t>D+M AL fix okna do laboratoře 1500/1500 mm</t>
  </si>
  <si>
    <t>difůzní pásky k dodávce AL stěny a dveří</t>
  </si>
  <si>
    <t>D+M podlahových přechodových lišt oblých, elox.</t>
  </si>
  <si>
    <t>Koordinace dodávek AL výplní</t>
  </si>
  <si>
    <t>1,8+12,1+53,8+24,5</t>
  </si>
  <si>
    <t xml:space="preserve">781 - Obklady  a dalžby </t>
  </si>
  <si>
    <t>provedení dlažby na dispezní lepidlo</t>
  </si>
  <si>
    <t>dlažba slinutá chemicky odolná, kalibrovaná, ( řada  Kentaur, STONE)</t>
  </si>
  <si>
    <t>příplatek za epoxidovou spárovačku pro obklady a dlažby jako chemicky odolná plocha</t>
  </si>
  <si>
    <t>klempířské oplechování napojení zaskleného krčku :(4,4+2,2)*4 , TIZN na přilehlé kce</t>
  </si>
  <si>
    <t>998760000</t>
  </si>
  <si>
    <t>přespádování žlabu protějšího křídla na opačnou stranu spádu, vč. nových háků</t>
  </si>
  <si>
    <t>2) Ostatní náklady (k ostatním nákladům doložit soupis jednotlivých položek)</t>
  </si>
  <si>
    <t>zednické výpomoce, koordinace apod.</t>
  </si>
  <si>
    <t>2) Ostatní náklady (doložit soupis jednotlivých položek)</t>
  </si>
  <si>
    <t>5,05*18,7</t>
  </si>
  <si>
    <t>Podlaha sádrovláknitou desku fermacel tl. 25 mm vč. lepení s OSB 18 (předešlá položka)</t>
  </si>
  <si>
    <t>SDK příčka tl 100 mm profil CW+UW 50 desky 2xA 12,5 TI 50 mm EI 60 Rw 50 dB (impregnované proti vlhkosti)</t>
  </si>
  <si>
    <t>SDK podhled desky 2xDF 12,5, EI min. 30, TI 80 mm 40 kg/m3 jednovrstvá spodní kce profil CD+UD</t>
  </si>
  <si>
    <t>SDK podhled desky 1xA 12,5 bez TI a bez požadavků na EI dvouvrstvá spodní kce profil CD+UD</t>
  </si>
  <si>
    <t>Epoxidová spárovačka pro obklady a dlažby jako chemicky odolná plocha</t>
  </si>
  <si>
    <t>dle knihy standardů</t>
  </si>
  <si>
    <t>M+D dveře plné 800/1970 vč. ocel zárubně,kování,doplňků, povrchové úpravy,EI 30 DP3-C, provedeno dle PD</t>
  </si>
  <si>
    <t>M+D dveře proskl.700/1970,DTD+HPL/CPL vč. ocel. zárubně, kování,doplňků,povrchové úpravy,provedeno dle PD</t>
  </si>
  <si>
    <t>M+D dveře plné.700/1970,DTD+HPL/CPL vč. ocel. zárubně, kování,doplňků,povrchové úpravy,provedeno dle PD</t>
  </si>
  <si>
    <t>M+D dveře proskl.800/1970,DTD+HPL/CPL vč. ocel. zárubně, kování,doplňků,povrchové úpravy,provedeno dle PD</t>
  </si>
  <si>
    <t>M+D  plast.parapetní deska vnitřní provedeno dle PD</t>
  </si>
  <si>
    <t xml:space="preserve">Přesun hmot pro truhlářské konstr. vč. sbíjených vazníků, výšky do 12 m </t>
  </si>
  <si>
    <t>Koordinace BOZP, půjčovné nářadí, náklady externích techniků na zaměření, geodetické zaměření, projekt skutečného provedení stavby, vytyčení sítí v areálu, koordinace řemesel, rezerva</t>
  </si>
  <si>
    <t>zrušeno</t>
  </si>
  <si>
    <t xml:space="preserve">Potrubí HT připojovací D 32 x 1,8 mm </t>
  </si>
  <si>
    <t>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</si>
</sst>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\-#,##0.00"/>
    <numFmt numFmtId="165" formatCode="0.00%;\-0.00%"/>
    <numFmt numFmtId="166" formatCode="dd\.mm\.yyyy"/>
    <numFmt numFmtId="167" formatCode="#,##0.00000;\-#,##0.00000"/>
    <numFmt numFmtId="168" formatCode="#,##0.000;\-#,##0.000"/>
  </numFmts>
  <fonts count="43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8"/>
      <color indexed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i/>
      <sz val="7"/>
      <color indexed="55"/>
      <name val="Trebuchet MS"/>
      <family val="2"/>
      <charset val="238"/>
    </font>
    <font>
      <sz val="8"/>
      <color indexed="20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b/>
      <u/>
      <sz val="11"/>
      <color indexed="56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8"/>
      <name val="Trebuchet MS"/>
      <family val="2"/>
      <charset val="238"/>
    </font>
    <font>
      <sz val="8"/>
      <color theme="0" tint="-0.249977111117893"/>
      <name val="Trebuchet MS"/>
      <family val="2"/>
      <charset val="238"/>
    </font>
    <font>
      <i/>
      <sz val="8"/>
      <color rgb="FF0070C0"/>
      <name val="Trebuchet MS"/>
      <family val="2"/>
      <charset val="238"/>
    </font>
    <font>
      <i/>
      <sz val="8"/>
      <color theme="6" tint="-0.249977111117893"/>
      <name val="Trebuchet MS"/>
      <family val="2"/>
      <charset val="238"/>
    </font>
    <font>
      <sz val="8"/>
      <color theme="0" tint="-0.3499862666707357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3" fillId="0" borderId="0" applyNumberFormat="0" applyFill="0" applyBorder="0" applyAlignment="0" applyProtection="0">
      <alignment vertical="top"/>
      <protection locked="0"/>
    </xf>
  </cellStyleXfs>
  <cellXfs count="28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1" fillId="2" borderId="0" xfId="0" applyFont="1" applyFill="1" applyAlignment="1">
      <alignment horizontal="left" vertical="center"/>
      <protection locked="0"/>
    </xf>
    <xf numFmtId="0" fontId="0" fillId="2" borderId="0" xfId="0" applyFont="1" applyFill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top"/>
      <protection locked="0"/>
    </xf>
    <xf numFmtId="0" fontId="4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7" fillId="0" borderId="0" xfId="0" applyFont="1" applyAlignment="1">
      <alignment horizontal="left" vertical="center"/>
      <protection locked="0"/>
    </xf>
    <xf numFmtId="0" fontId="0" fillId="0" borderId="4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9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10" fillId="0" borderId="4" xfId="0" applyFont="1" applyBorder="1" applyAlignment="1">
      <alignment horizontal="lef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center" vertical="center"/>
      <protection locked="0"/>
    </xf>
    <xf numFmtId="0" fontId="10" fillId="0" borderId="5" xfId="0" applyFont="1" applyBorder="1" applyAlignment="1">
      <alignment horizontal="left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6" fillId="3" borderId="8" xfId="0" applyFont="1" applyFill="1" applyBorder="1" applyAlignment="1">
      <alignment horizontal="left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top"/>
      <protection locked="0"/>
    </xf>
    <xf numFmtId="0" fontId="0" fillId="0" borderId="14" xfId="0" applyBorder="1" applyAlignment="1">
      <alignment horizontal="left" vertical="top"/>
      <protection locked="0"/>
    </xf>
    <xf numFmtId="0" fontId="13" fillId="0" borderId="15" xfId="0" applyFont="1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13" fillId="0" borderId="16" xfId="0" applyFont="1" applyBorder="1" applyAlignment="1">
      <alignment horizontal="left" vertical="center"/>
      <protection locked="0"/>
    </xf>
    <xf numFmtId="0" fontId="0" fillId="0" borderId="17" xfId="0" applyBorder="1" applyAlignment="1">
      <alignment horizontal="left" vertical="center"/>
      <protection locked="0"/>
    </xf>
    <xf numFmtId="0" fontId="0" fillId="0" borderId="18" xfId="0" applyBorder="1" applyAlignment="1">
      <alignment horizontal="left" vertical="center"/>
      <protection locked="0"/>
    </xf>
    <xf numFmtId="0" fontId="0" fillId="0" borderId="19" xfId="0" applyBorder="1" applyAlignment="1">
      <alignment horizontal="left" vertical="center"/>
      <protection locked="0"/>
    </xf>
    <xf numFmtId="0" fontId="0" fillId="0" borderId="20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5" fillId="0" borderId="4" xfId="0" applyFont="1" applyBorder="1" applyAlignment="1">
      <alignment horizontal="left" vertical="center"/>
      <protection locked="0"/>
    </xf>
    <xf numFmtId="0" fontId="5" fillId="0" borderId="5" xfId="0" applyFont="1" applyBorder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6" fillId="0" borderId="4" xfId="0" applyFont="1" applyBorder="1" applyAlignment="1">
      <alignment horizontal="left" vertical="center"/>
      <protection locked="0"/>
    </xf>
    <xf numFmtId="0" fontId="6" fillId="0" borderId="5" xfId="0" applyFont="1" applyBorder="1" applyAlignment="1">
      <alignment horizontal="left" vertical="center"/>
      <protection locked="0"/>
    </xf>
    <xf numFmtId="0" fontId="14" fillId="0" borderId="0" xfId="0" applyFont="1" applyAlignment="1">
      <alignment horizontal="left" vertical="center"/>
      <protection locked="0"/>
    </xf>
    <xf numFmtId="166" fontId="5" fillId="0" borderId="0" xfId="0" applyNumberFormat="1" applyFont="1" applyAlignment="1">
      <alignment horizontal="left" vertical="top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4" fillId="0" borderId="21" xfId="0" applyFont="1" applyBorder="1" applyAlignment="1">
      <alignment horizontal="center" vertical="center" wrapText="1"/>
      <protection locked="0"/>
    </xf>
    <xf numFmtId="0" fontId="4" fillId="0" borderId="22" xfId="0" applyFont="1" applyBorder="1" applyAlignment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 wrapText="1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16" fillId="0" borderId="0" xfId="0" applyFont="1" applyAlignment="1">
      <alignment horizontal="left" vertical="center"/>
      <protection locked="0"/>
    </xf>
    <xf numFmtId="164" fontId="15" fillId="0" borderId="13" xfId="0" applyNumberFormat="1" applyFont="1" applyBorder="1" applyAlignment="1">
      <alignment horizontal="right" vertical="center"/>
      <protection locked="0"/>
    </xf>
    <xf numFmtId="164" fontId="15" fillId="0" borderId="0" xfId="0" applyNumberFormat="1" applyFont="1" applyAlignment="1">
      <alignment horizontal="right" vertical="center"/>
      <protection locked="0"/>
    </xf>
    <xf numFmtId="167" fontId="15" fillId="0" borderId="0" xfId="0" applyNumberFormat="1" applyFont="1" applyAlignment="1">
      <alignment horizontal="right" vertical="center"/>
      <protection locked="0"/>
    </xf>
    <xf numFmtId="164" fontId="15" fillId="0" borderId="14" xfId="0" applyNumberFormat="1" applyFont="1" applyBorder="1" applyAlignment="1">
      <alignment horizontal="righ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4" xfId="0" applyFont="1" applyBorder="1" applyAlignment="1">
      <alignment horizontal="left" vertical="center"/>
      <protection locked="0"/>
    </xf>
    <xf numFmtId="0" fontId="19" fillId="0" borderId="0" xfId="0" applyFont="1" applyAlignment="1">
      <alignment horizontal="left" vertical="center"/>
      <protection locked="0"/>
    </xf>
    <xf numFmtId="0" fontId="18" fillId="0" borderId="5" xfId="0" applyFont="1" applyBorder="1" applyAlignment="1">
      <alignment horizontal="left" vertical="center"/>
      <protection locked="0"/>
    </xf>
    <xf numFmtId="164" fontId="21" fillId="0" borderId="13" xfId="0" applyNumberFormat="1" applyFont="1" applyBorder="1" applyAlignment="1">
      <alignment horizontal="right" vertical="center"/>
      <protection locked="0"/>
    </xf>
    <xf numFmtId="164" fontId="21" fillId="0" borderId="0" xfId="0" applyNumberFormat="1" applyFont="1" applyAlignment="1">
      <alignment horizontal="right" vertical="center"/>
      <protection locked="0"/>
    </xf>
    <xf numFmtId="167" fontId="21" fillId="0" borderId="0" xfId="0" applyNumberFormat="1" applyFont="1" applyAlignment="1">
      <alignment horizontal="right" vertical="center"/>
      <protection locked="0"/>
    </xf>
    <xf numFmtId="164" fontId="21" fillId="0" borderId="14" xfId="0" applyNumberFormat="1" applyFont="1" applyBorder="1" applyAlignment="1">
      <alignment horizontal="right" vertical="center"/>
      <protection locked="0"/>
    </xf>
    <xf numFmtId="164" fontId="21" fillId="0" borderId="15" xfId="0" applyNumberFormat="1" applyFont="1" applyBorder="1" applyAlignment="1">
      <alignment horizontal="right" vertical="center"/>
      <protection locked="0"/>
    </xf>
    <xf numFmtId="164" fontId="21" fillId="0" borderId="16" xfId="0" applyNumberFormat="1" applyFont="1" applyBorder="1" applyAlignment="1">
      <alignment horizontal="right" vertical="center"/>
      <protection locked="0"/>
    </xf>
    <xf numFmtId="167" fontId="21" fillId="0" borderId="16" xfId="0" applyNumberFormat="1" applyFont="1" applyBorder="1" applyAlignment="1">
      <alignment horizontal="right" vertical="center"/>
      <protection locked="0"/>
    </xf>
    <xf numFmtId="164" fontId="21" fillId="0" borderId="17" xfId="0" applyNumberFormat="1" applyFont="1" applyBorder="1" applyAlignment="1">
      <alignment horizontal="right" vertical="center"/>
      <protection locked="0"/>
    </xf>
    <xf numFmtId="0" fontId="16" fillId="3" borderId="0" xfId="0" applyFont="1" applyFill="1" applyAlignment="1">
      <alignment horizontal="left" vertical="center"/>
      <protection locked="0"/>
    </xf>
    <xf numFmtId="0" fontId="0" fillId="0" borderId="0" xfId="0" applyFont="1" applyAlignment="1">
      <alignment horizontal="left" vertical="center" wrapText="1"/>
      <protection locked="0"/>
    </xf>
    <xf numFmtId="0" fontId="0" fillId="0" borderId="4" xfId="0" applyBorder="1" applyAlignment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  <protection locked="0"/>
    </xf>
    <xf numFmtId="0" fontId="8" fillId="0" borderId="0" xfId="0" applyFont="1" applyAlignment="1">
      <alignment horizontal="left" vertical="center"/>
      <protection locked="0"/>
    </xf>
    <xf numFmtId="0" fontId="9" fillId="0" borderId="0" xfId="0" applyFont="1" applyAlignment="1">
      <alignment horizontal="left" vertical="center"/>
      <protection locked="0"/>
    </xf>
    <xf numFmtId="0" fontId="10" fillId="0" borderId="0" xfId="0" applyFont="1" applyAlignment="1">
      <alignment horizontal="right" vertical="center"/>
      <protection locked="0"/>
    </xf>
    <xf numFmtId="0" fontId="6" fillId="3" borderId="9" xfId="0" applyFont="1" applyFill="1" applyBorder="1" applyAlignment="1">
      <alignment horizontal="right" vertical="center"/>
      <protection locked="0"/>
    </xf>
    <xf numFmtId="0" fontId="22" fillId="0" borderId="4" xfId="0" applyFont="1" applyBorder="1" applyAlignment="1">
      <alignment horizontal="left" vertical="center"/>
      <protection locked="0"/>
    </xf>
    <xf numFmtId="0" fontId="22" fillId="0" borderId="0" xfId="0" applyFont="1" applyAlignment="1">
      <alignment horizontal="left" vertical="center"/>
      <protection locked="0"/>
    </xf>
    <xf numFmtId="0" fontId="22" fillId="0" borderId="5" xfId="0" applyFont="1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4" fillId="0" borderId="24" xfId="0" applyFont="1" applyBorder="1" applyAlignment="1">
      <alignment horizontal="center" vertical="center"/>
      <protection locked="0"/>
    </xf>
    <xf numFmtId="0" fontId="0" fillId="0" borderId="0" xfId="0" applyFont="1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5" fillId="3" borderId="21" xfId="0" applyFont="1" applyFill="1" applyBorder="1" applyAlignment="1">
      <alignment horizontal="center" vertical="center" wrapText="1"/>
      <protection locked="0"/>
    </xf>
    <xf numFmtId="0" fontId="5" fillId="3" borderId="22" xfId="0" applyFont="1" applyFill="1" applyBorder="1" applyAlignment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  <protection locked="0"/>
    </xf>
    <xf numFmtId="167" fontId="24" fillId="0" borderId="11" xfId="0" applyNumberFormat="1" applyFont="1" applyBorder="1" applyAlignment="1">
      <alignment horizontal="right"/>
      <protection locked="0"/>
    </xf>
    <xf numFmtId="167" fontId="24" fillId="0" borderId="12" xfId="0" applyNumberFormat="1" applyFont="1" applyBorder="1" applyAlignment="1">
      <alignment horizontal="right"/>
      <protection locked="0"/>
    </xf>
    <xf numFmtId="164" fontId="25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23" fillId="0" borderId="4" xfId="0" applyFont="1" applyBorder="1" applyAlignment="1">
      <alignment horizontal="left"/>
      <protection locked="0"/>
    </xf>
    <xf numFmtId="0" fontId="22" fillId="0" borderId="0" xfId="0" applyFont="1" applyAlignment="1">
      <alignment horizontal="left"/>
      <protection locked="0"/>
    </xf>
    <xf numFmtId="0" fontId="23" fillId="0" borderId="0" xfId="0" applyFont="1" applyAlignment="1">
      <alignment horizontal="left"/>
      <protection locked="0"/>
    </xf>
    <xf numFmtId="0" fontId="23" fillId="0" borderId="5" xfId="0" applyFont="1" applyBorder="1" applyAlignment="1">
      <alignment horizontal="left"/>
      <protection locked="0"/>
    </xf>
    <xf numFmtId="0" fontId="23" fillId="0" borderId="13" xfId="0" applyFont="1" applyBorder="1" applyAlignment="1">
      <alignment horizontal="left"/>
      <protection locked="0"/>
    </xf>
    <xf numFmtId="167" fontId="23" fillId="0" borderId="0" xfId="0" applyNumberFormat="1" applyFont="1" applyAlignment="1">
      <alignment horizontal="right"/>
      <protection locked="0"/>
    </xf>
    <xf numFmtId="167" fontId="23" fillId="0" borderId="14" xfId="0" applyNumberFormat="1" applyFont="1" applyBorder="1" applyAlignment="1">
      <alignment horizontal="right"/>
      <protection locked="0"/>
    </xf>
    <xf numFmtId="164" fontId="23" fillId="0" borderId="0" xfId="0" applyNumberFormat="1" applyFont="1" applyAlignment="1">
      <alignment horizontal="right" vertical="center"/>
      <protection locked="0"/>
    </xf>
    <xf numFmtId="0" fontId="0" fillId="0" borderId="24" xfId="0" applyFont="1" applyBorder="1" applyAlignment="1">
      <alignment horizontal="center" vertical="center"/>
      <protection locked="0"/>
    </xf>
    <xf numFmtId="49" fontId="0" fillId="0" borderId="24" xfId="0" applyNumberFormat="1" applyFont="1" applyBorder="1" applyAlignment="1">
      <alignment horizontal="left" vertical="center" wrapText="1"/>
      <protection locked="0"/>
    </xf>
    <xf numFmtId="0" fontId="0" fillId="0" borderId="24" xfId="0" applyFont="1" applyBorder="1" applyAlignment="1">
      <alignment horizontal="center" vertical="center" wrapText="1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0" fontId="10" fillId="0" borderId="24" xfId="0" applyFont="1" applyBorder="1" applyAlignment="1">
      <alignment horizontal="left" vertical="center"/>
      <protection locked="0"/>
    </xf>
    <xf numFmtId="167" fontId="10" fillId="0" borderId="0" xfId="0" applyNumberFormat="1" applyFont="1" applyAlignment="1">
      <alignment horizontal="right" vertical="center"/>
      <protection locked="0"/>
    </xf>
    <xf numFmtId="167" fontId="10" fillId="0" borderId="14" xfId="0" applyNumberFormat="1" applyFont="1" applyBorder="1" applyAlignment="1">
      <alignment horizontal="righ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0" fontId="26" fillId="0" borderId="4" xfId="0" applyFont="1" applyBorder="1" applyAlignment="1">
      <alignment horizontal="left" vertical="center"/>
      <protection locked="0"/>
    </xf>
    <xf numFmtId="0" fontId="26" fillId="0" borderId="0" xfId="0" applyFont="1" applyAlignment="1">
      <alignment horizontal="left" vertical="center"/>
      <protection locked="0"/>
    </xf>
    <xf numFmtId="168" fontId="26" fillId="0" borderId="0" xfId="0" applyNumberFormat="1" applyFont="1" applyAlignment="1">
      <alignment horizontal="right" vertical="center"/>
      <protection locked="0"/>
    </xf>
    <xf numFmtId="0" fontId="26" fillId="0" borderId="5" xfId="0" applyFont="1" applyBorder="1" applyAlignment="1">
      <alignment horizontal="left" vertical="center"/>
      <protection locked="0"/>
    </xf>
    <xf numFmtId="0" fontId="26" fillId="0" borderId="13" xfId="0" applyFont="1" applyBorder="1" applyAlignment="1">
      <alignment horizontal="left" vertical="center"/>
      <protection locked="0"/>
    </xf>
    <xf numFmtId="0" fontId="26" fillId="0" borderId="14" xfId="0" applyFont="1" applyBorder="1" applyAlignment="1">
      <alignment horizontal="left" vertical="center"/>
      <protection locked="0"/>
    </xf>
    <xf numFmtId="0" fontId="27" fillId="0" borderId="4" xfId="0" applyFont="1" applyBorder="1" applyAlignment="1">
      <alignment horizontal="left" vertical="center"/>
      <protection locked="0"/>
    </xf>
    <xf numFmtId="0" fontId="27" fillId="0" borderId="0" xfId="0" applyFont="1" applyAlignment="1">
      <alignment horizontal="left" vertical="center"/>
      <protection locked="0"/>
    </xf>
    <xf numFmtId="168" fontId="27" fillId="0" borderId="0" xfId="0" applyNumberFormat="1" applyFont="1" applyAlignment="1">
      <alignment horizontal="right" vertical="center"/>
      <protection locked="0"/>
    </xf>
    <xf numFmtId="0" fontId="27" fillId="0" borderId="5" xfId="0" applyFont="1" applyBorder="1" applyAlignment="1">
      <alignment horizontal="left" vertical="center"/>
      <protection locked="0"/>
    </xf>
    <xf numFmtId="0" fontId="27" fillId="0" borderId="13" xfId="0" applyFont="1" applyBorder="1" applyAlignment="1">
      <alignment horizontal="left" vertical="center"/>
      <protection locked="0"/>
    </xf>
    <xf numFmtId="0" fontId="27" fillId="0" borderId="14" xfId="0" applyFont="1" applyBorder="1" applyAlignment="1">
      <alignment horizontal="left" vertical="center"/>
      <protection locked="0"/>
    </xf>
    <xf numFmtId="0" fontId="28" fillId="0" borderId="24" xfId="0" applyFont="1" applyBorder="1" applyAlignment="1">
      <alignment horizontal="center" vertical="center"/>
      <protection locked="0"/>
    </xf>
    <xf numFmtId="49" fontId="28" fillId="0" borderId="24" xfId="0" applyNumberFormat="1" applyFont="1" applyBorder="1" applyAlignment="1">
      <alignment horizontal="left" vertical="center" wrapText="1"/>
      <protection locked="0"/>
    </xf>
    <xf numFmtId="0" fontId="28" fillId="0" borderId="24" xfId="0" applyFont="1" applyBorder="1" applyAlignment="1">
      <alignment horizontal="center" vertical="center" wrapText="1"/>
      <protection locked="0"/>
    </xf>
    <xf numFmtId="168" fontId="28" fillId="0" borderId="24" xfId="0" applyNumberFormat="1" applyFont="1" applyBorder="1" applyAlignment="1">
      <alignment horizontal="right" vertical="center"/>
      <protection locked="0"/>
    </xf>
    <xf numFmtId="0" fontId="30" fillId="0" borderId="4" xfId="0" applyFont="1" applyBorder="1" applyAlignment="1">
      <alignment horizontal="left" vertical="center"/>
      <protection locked="0"/>
    </xf>
    <xf numFmtId="0" fontId="30" fillId="0" borderId="0" xfId="0" applyFont="1" applyAlignment="1">
      <alignment horizontal="left" vertical="center"/>
      <protection locked="0"/>
    </xf>
    <xf numFmtId="0" fontId="30" fillId="0" borderId="5" xfId="0" applyFont="1" applyBorder="1" applyAlignment="1">
      <alignment horizontal="left" vertical="center"/>
      <protection locked="0"/>
    </xf>
    <xf numFmtId="0" fontId="30" fillId="0" borderId="13" xfId="0" applyFont="1" applyBorder="1" applyAlignment="1">
      <alignment horizontal="left" vertical="center"/>
      <protection locked="0"/>
    </xf>
    <xf numFmtId="0" fontId="30" fillId="0" borderId="14" xfId="0" applyFont="1" applyBorder="1" applyAlignment="1">
      <alignment horizontal="left" vertical="center"/>
      <protection locked="0"/>
    </xf>
    <xf numFmtId="0" fontId="27" fillId="0" borderId="15" xfId="0" applyFont="1" applyBorder="1" applyAlignment="1">
      <alignment horizontal="left" vertical="center"/>
      <protection locked="0"/>
    </xf>
    <xf numFmtId="0" fontId="27" fillId="0" borderId="16" xfId="0" applyFont="1" applyBorder="1" applyAlignment="1">
      <alignment horizontal="left" vertical="center"/>
      <protection locked="0"/>
    </xf>
    <xf numFmtId="0" fontId="27" fillId="0" borderId="17" xfId="0" applyFont="1" applyBorder="1" applyAlignment="1">
      <alignment horizontal="left" vertical="center"/>
      <protection locked="0"/>
    </xf>
    <xf numFmtId="0" fontId="10" fillId="0" borderId="16" xfId="0" applyFont="1" applyBorder="1" applyAlignment="1">
      <alignment horizontal="center" vertical="center"/>
      <protection locked="0"/>
    </xf>
    <xf numFmtId="167" fontId="10" fillId="0" borderId="16" xfId="0" applyNumberFormat="1" applyFont="1" applyBorder="1" applyAlignment="1">
      <alignment horizontal="right" vertical="center"/>
      <protection locked="0"/>
    </xf>
    <xf numFmtId="167" fontId="10" fillId="0" borderId="17" xfId="0" applyNumberFormat="1" applyFont="1" applyBorder="1" applyAlignment="1">
      <alignment horizontal="right" vertical="center"/>
      <protection locked="0"/>
    </xf>
    <xf numFmtId="164" fontId="20" fillId="0" borderId="0" xfId="0" applyNumberFormat="1" applyFont="1" applyAlignment="1">
      <alignment horizontal="righ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19" fillId="0" borderId="0" xfId="0" applyFont="1" applyAlignment="1">
      <alignment horizontal="left" vertical="center" wrapText="1"/>
      <protection locked="0"/>
    </xf>
    <xf numFmtId="0" fontId="34" fillId="0" borderId="0" xfId="1" applyFont="1" applyAlignment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top"/>
    </xf>
    <xf numFmtId="164" fontId="21" fillId="0" borderId="0" xfId="0" applyNumberFormat="1" applyFont="1" applyBorder="1" applyAlignment="1">
      <alignment horizontal="right" vertical="center"/>
      <protection locked="0"/>
    </xf>
    <xf numFmtId="167" fontId="21" fillId="0" borderId="0" xfId="0" applyNumberFormat="1" applyFont="1" applyBorder="1" applyAlignment="1">
      <alignment horizontal="right" vertical="center"/>
      <protection locked="0"/>
    </xf>
    <xf numFmtId="0" fontId="36" fillId="0" borderId="0" xfId="0" applyFont="1" applyAlignment="1">
      <alignment horizontal="left" vertical="center"/>
      <protection locked="0"/>
    </xf>
    <xf numFmtId="14" fontId="5" fillId="0" borderId="0" xfId="0" applyNumberFormat="1" applyFont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0" xfId="0" applyFont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164" fontId="16" fillId="0" borderId="0" xfId="0" applyNumberFormat="1" applyFont="1" applyAlignment="1">
      <alignment horizontal="right" vertical="center"/>
      <protection locked="0"/>
    </xf>
    <xf numFmtId="0" fontId="16" fillId="0" borderId="0" xfId="0" applyFont="1" applyAlignment="1">
      <alignment horizontal="left" vertical="center"/>
      <protection locked="0"/>
    </xf>
    <xf numFmtId="0" fontId="27" fillId="0" borderId="0" xfId="0" applyFont="1" applyAlignment="1">
      <alignment horizontal="left" vertical="center"/>
      <protection locked="0"/>
    </xf>
    <xf numFmtId="0" fontId="39" fillId="0" borderId="24" xfId="0" applyFont="1" applyBorder="1" applyAlignment="1">
      <alignment horizontal="center" vertical="center"/>
      <protection locked="0"/>
    </xf>
    <xf numFmtId="49" fontId="39" fillId="0" borderId="24" xfId="0" applyNumberFormat="1" applyFont="1" applyBorder="1" applyAlignment="1">
      <alignment horizontal="left" vertical="center" wrapText="1"/>
      <protection locked="0"/>
    </xf>
    <xf numFmtId="0" fontId="39" fillId="0" borderId="24" xfId="0" applyFont="1" applyBorder="1" applyAlignment="1">
      <alignment horizontal="center" vertical="center" wrapText="1"/>
      <protection locked="0"/>
    </xf>
    <xf numFmtId="168" fontId="39" fillId="0" borderId="24" xfId="0" applyNumberFormat="1" applyFont="1" applyBorder="1" applyAlignment="1">
      <alignment horizontal="right" vertical="center"/>
      <protection locked="0"/>
    </xf>
    <xf numFmtId="0" fontId="39" fillId="0" borderId="0" xfId="0" applyFont="1" applyAlignment="1">
      <alignment horizontal="left" vertical="center"/>
      <protection locked="0"/>
    </xf>
    <xf numFmtId="168" fontId="39" fillId="0" borderId="0" xfId="0" applyNumberFormat="1" applyFont="1" applyAlignment="1">
      <alignment horizontal="right" vertical="center"/>
      <protection locked="0"/>
    </xf>
    <xf numFmtId="0" fontId="0" fillId="0" borderId="0" xfId="0" applyBorder="1" applyAlignment="1">
      <alignment horizontal="left" vertical="center"/>
      <protection locked="0"/>
    </xf>
    <xf numFmtId="0" fontId="10" fillId="0" borderId="13" xfId="0" applyFont="1" applyBorder="1" applyAlignment="1">
      <alignment horizontal="left" vertical="center"/>
      <protection locked="0"/>
    </xf>
    <xf numFmtId="0" fontId="40" fillId="0" borderId="24" xfId="0" applyFont="1" applyBorder="1" applyAlignment="1">
      <alignment horizontal="center" vertical="center"/>
      <protection locked="0"/>
    </xf>
    <xf numFmtId="49" fontId="40" fillId="0" borderId="24" xfId="0" applyNumberFormat="1" applyFont="1" applyBorder="1" applyAlignment="1">
      <alignment horizontal="left" vertical="center" wrapText="1"/>
      <protection locked="0"/>
    </xf>
    <xf numFmtId="0" fontId="40" fillId="0" borderId="24" xfId="0" applyFont="1" applyBorder="1" applyAlignment="1">
      <alignment horizontal="center" vertical="center" wrapText="1"/>
      <protection locked="0"/>
    </xf>
    <xf numFmtId="168" fontId="40" fillId="0" borderId="24" xfId="0" applyNumberFormat="1" applyFont="1" applyBorder="1" applyAlignment="1">
      <alignment horizontal="right" vertical="center"/>
      <protection locked="0"/>
    </xf>
    <xf numFmtId="0" fontId="4" fillId="0" borderId="0" xfId="0" applyFont="1" applyBorder="1" applyAlignment="1">
      <alignment horizontal="center" vertical="center"/>
      <protection locked="0"/>
    </xf>
    <xf numFmtId="0" fontId="41" fillId="0" borderId="24" xfId="0" applyFont="1" applyBorder="1" applyAlignment="1">
      <alignment horizontal="center" vertical="center"/>
      <protection locked="0"/>
    </xf>
    <xf numFmtId="49" fontId="41" fillId="0" borderId="24" xfId="0" applyNumberFormat="1" applyFont="1" applyBorder="1" applyAlignment="1">
      <alignment horizontal="left" vertical="center" wrapText="1"/>
      <protection locked="0"/>
    </xf>
    <xf numFmtId="0" fontId="41" fillId="0" borderId="24" xfId="0" applyFont="1" applyBorder="1" applyAlignment="1">
      <alignment horizontal="center" vertical="center" wrapText="1"/>
      <protection locked="0"/>
    </xf>
    <xf numFmtId="168" fontId="41" fillId="0" borderId="24" xfId="0" applyNumberFormat="1" applyFont="1" applyBorder="1" applyAlignment="1">
      <alignment horizontal="right" vertical="center"/>
      <protection locked="0"/>
    </xf>
    <xf numFmtId="0" fontId="41" fillId="0" borderId="0" xfId="0" applyFont="1" applyAlignment="1">
      <alignment horizontal="left" vertical="center"/>
      <protection locked="0"/>
    </xf>
    <xf numFmtId="168" fontId="41" fillId="0" borderId="0" xfId="0" applyNumberFormat="1" applyFont="1" applyAlignment="1">
      <alignment horizontal="right" vertical="center"/>
      <protection locked="0"/>
    </xf>
    <xf numFmtId="0" fontId="42" fillId="0" borderId="24" xfId="0" applyFont="1" applyBorder="1" applyAlignment="1">
      <alignment horizontal="center" vertical="center"/>
      <protection locked="0"/>
    </xf>
    <xf numFmtId="49" fontId="42" fillId="0" borderId="24" xfId="0" applyNumberFormat="1" applyFont="1" applyBorder="1" applyAlignment="1">
      <alignment horizontal="left" vertical="center" wrapText="1"/>
      <protection locked="0"/>
    </xf>
    <xf numFmtId="0" fontId="42" fillId="0" borderId="24" xfId="0" applyFont="1" applyBorder="1" applyAlignment="1">
      <alignment horizontal="center" vertical="center" wrapText="1"/>
      <protection locked="0"/>
    </xf>
    <xf numFmtId="168" fontId="42" fillId="0" borderId="24" xfId="0" applyNumberFormat="1" applyFont="1" applyBorder="1" applyAlignment="1">
      <alignment horizontal="right" vertical="center"/>
      <protection locked="0"/>
    </xf>
    <xf numFmtId="0" fontId="38" fillId="0" borderId="24" xfId="0" applyFont="1" applyBorder="1" applyAlignment="1">
      <alignment horizontal="center" vertical="center"/>
      <protection locked="0"/>
    </xf>
    <xf numFmtId="49" fontId="38" fillId="0" borderId="24" xfId="0" applyNumberFormat="1" applyFont="1" applyBorder="1" applyAlignment="1">
      <alignment horizontal="left" vertical="center" wrapText="1"/>
      <protection locked="0"/>
    </xf>
    <xf numFmtId="0" fontId="38" fillId="0" borderId="24" xfId="0" applyFont="1" applyBorder="1" applyAlignment="1">
      <alignment horizontal="center" vertical="center" wrapText="1"/>
      <protection locked="0"/>
    </xf>
    <xf numFmtId="168" fontId="38" fillId="0" borderId="24" xfId="0" applyNumberFormat="1" applyFont="1" applyBorder="1" applyAlignment="1">
      <alignment horizontal="right" vertical="center"/>
      <protection locked="0"/>
    </xf>
    <xf numFmtId="164" fontId="16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4" fontId="16" fillId="3" borderId="0" xfId="0" applyNumberFormat="1" applyFont="1" applyFill="1" applyAlignment="1">
      <alignment horizontal="right" vertical="center"/>
      <protection locked="0"/>
    </xf>
    <xf numFmtId="0" fontId="0" fillId="3" borderId="0" xfId="0" applyFill="1" applyAlignment="1">
      <alignment horizontal="left" vertical="center"/>
      <protection locked="0"/>
    </xf>
    <xf numFmtId="164" fontId="20" fillId="0" borderId="0" xfId="0" applyNumberFormat="1" applyFont="1" applyAlignment="1">
      <alignment horizontal="righ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19" fillId="0" borderId="0" xfId="0" applyFont="1" applyAlignment="1">
      <alignment horizontal="left" vertical="center" wrapText="1"/>
      <protection locked="0"/>
    </xf>
    <xf numFmtId="0" fontId="19" fillId="0" borderId="0" xfId="0" applyFont="1" applyAlignment="1">
      <alignment horizontal="lef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0" fillId="0" borderId="0" xfId="0" applyFont="1" applyAlignment="1">
      <alignment horizontal="left" vertical="top"/>
      <protection locked="0"/>
    </xf>
    <xf numFmtId="0" fontId="16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5" fillId="3" borderId="8" xfId="0" applyFont="1" applyFill="1" applyBorder="1" applyAlignment="1">
      <alignment horizontal="center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5" fillId="3" borderId="9" xfId="0" applyFont="1" applyFill="1" applyBorder="1" applyAlignment="1">
      <alignment horizontal="center" vertical="center"/>
      <protection locked="0"/>
    </xf>
    <xf numFmtId="0" fontId="0" fillId="3" borderId="25" xfId="0" applyFill="1" applyBorder="1" applyAlignment="1">
      <alignment horizontal="left" vertical="center"/>
      <protection locked="0"/>
    </xf>
    <xf numFmtId="0" fontId="6" fillId="3" borderId="9" xfId="0" applyFont="1" applyFill="1" applyBorder="1" applyAlignment="1">
      <alignment horizontal="left" vertical="center"/>
      <protection locked="0"/>
    </xf>
    <xf numFmtId="164" fontId="6" fillId="3" borderId="9" xfId="0" applyNumberFormat="1" applyFont="1" applyFill="1" applyBorder="1" applyAlignment="1">
      <alignment horizontal="righ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15" fillId="0" borderId="10" xfId="0" applyFont="1" applyBorder="1" applyAlignment="1">
      <alignment horizontal="center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4" fontId="11" fillId="0" borderId="0" xfId="0" applyNumberFormat="1" applyFont="1" applyAlignment="1">
      <alignment horizontal="righ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164" fontId="9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left" vertical="top" wrapText="1"/>
      <protection locked="0"/>
    </xf>
    <xf numFmtId="0" fontId="5" fillId="0" borderId="0" xfId="0" applyFont="1" applyAlignment="1">
      <alignment horizontal="left" vertical="center" wrapText="1"/>
      <protection locked="0"/>
    </xf>
    <xf numFmtId="49" fontId="19" fillId="0" borderId="0" xfId="0" applyNumberFormat="1" applyFont="1" applyAlignment="1">
      <alignment horizontal="left" vertical="center" wrapText="1"/>
      <protection locked="0"/>
    </xf>
    <xf numFmtId="49" fontId="19" fillId="0" borderId="0" xfId="0" applyNumberFormat="1" applyFont="1" applyAlignment="1">
      <alignment horizontal="left" vertical="center"/>
      <protection locked="0"/>
    </xf>
    <xf numFmtId="0" fontId="37" fillId="0" borderId="0" xfId="0" applyFont="1" applyAlignment="1">
      <alignment horizontal="left" vertical="center" wrapText="1"/>
      <protection locked="0"/>
    </xf>
    <xf numFmtId="164" fontId="22" fillId="0" borderId="0" xfId="0" applyNumberFormat="1" applyFont="1" applyAlignment="1">
      <alignment horizontal="right"/>
      <protection locked="0"/>
    </xf>
    <xf numFmtId="0" fontId="23" fillId="0" borderId="0" xfId="0" applyFont="1" applyAlignment="1">
      <alignment horizontal="left"/>
      <protection locked="0"/>
    </xf>
    <xf numFmtId="0" fontId="35" fillId="2" borderId="0" xfId="1" applyFont="1" applyFill="1" applyAlignment="1" applyProtection="1">
      <alignment horizontal="center" vertical="center"/>
    </xf>
    <xf numFmtId="0" fontId="30" fillId="0" borderId="0" xfId="0" applyFont="1" applyAlignment="1">
      <alignment horizontal="left" vertical="center" wrapText="1"/>
      <protection locked="0"/>
    </xf>
    <xf numFmtId="0" fontId="30" fillId="0" borderId="0" xfId="0" applyFont="1" applyAlignment="1">
      <alignment horizontal="left" vertical="center"/>
      <protection locked="0"/>
    </xf>
    <xf numFmtId="0" fontId="26" fillId="0" borderId="0" xfId="0" applyFont="1" applyAlignment="1">
      <alignment horizontal="left" vertical="center" wrapText="1"/>
      <protection locked="0"/>
    </xf>
    <xf numFmtId="0" fontId="26" fillId="0" borderId="0" xfId="0" applyFont="1" applyAlignment="1">
      <alignment horizontal="left" vertical="center"/>
      <protection locked="0"/>
    </xf>
    <xf numFmtId="0" fontId="27" fillId="0" borderId="0" xfId="0" applyFont="1" applyAlignment="1">
      <alignment horizontal="left" vertical="center" wrapText="1"/>
      <protection locked="0"/>
    </xf>
    <xf numFmtId="0" fontId="27" fillId="0" borderId="0" xfId="0" applyFont="1" applyAlignment="1">
      <alignment horizontal="left" vertical="center"/>
      <protection locked="0"/>
    </xf>
    <xf numFmtId="164" fontId="0" fillId="0" borderId="24" xfId="0" applyNumberFormat="1" applyFont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0" fillId="0" borderId="24" xfId="0" applyFont="1" applyBorder="1" applyAlignment="1">
      <alignment horizontal="left" vertical="center" wrapText="1"/>
      <protection locked="0"/>
    </xf>
    <xf numFmtId="164" fontId="16" fillId="0" borderId="0" xfId="0" applyNumberFormat="1" applyFont="1" applyAlignment="1">
      <alignment horizontal="right"/>
      <protection locked="0"/>
    </xf>
    <xf numFmtId="0" fontId="28" fillId="0" borderId="24" xfId="0" applyFont="1" applyBorder="1" applyAlignment="1">
      <alignment horizontal="left" vertical="center" wrapText="1"/>
      <protection locked="0"/>
    </xf>
    <xf numFmtId="0" fontId="28" fillId="0" borderId="24" xfId="0" applyFont="1" applyBorder="1" applyAlignment="1">
      <alignment horizontal="left" vertical="center"/>
      <protection locked="0"/>
    </xf>
    <xf numFmtId="164" fontId="28" fillId="0" borderId="24" xfId="0" applyNumberFormat="1" applyFont="1" applyBorder="1" applyAlignment="1">
      <alignment horizontal="right" vertical="center"/>
      <protection locked="0"/>
    </xf>
    <xf numFmtId="0" fontId="41" fillId="0" borderId="24" xfId="0" applyFont="1" applyBorder="1" applyAlignment="1">
      <alignment horizontal="left" vertical="center" wrapText="1"/>
      <protection locked="0"/>
    </xf>
    <xf numFmtId="0" fontId="41" fillId="0" borderId="24" xfId="0" applyFont="1" applyBorder="1" applyAlignment="1">
      <alignment horizontal="left" vertical="center"/>
      <protection locked="0"/>
    </xf>
    <xf numFmtId="164" fontId="41" fillId="0" borderId="24" xfId="0" applyNumberFormat="1" applyFont="1" applyBorder="1" applyAlignment="1">
      <alignment horizontal="right" vertical="center"/>
      <protection locked="0"/>
    </xf>
    <xf numFmtId="0" fontId="40" fillId="0" borderId="24" xfId="0" applyFont="1" applyBorder="1" applyAlignment="1">
      <alignment horizontal="left" vertical="center" wrapText="1"/>
      <protection locked="0"/>
    </xf>
    <xf numFmtId="0" fontId="40" fillId="0" borderId="24" xfId="0" applyFont="1" applyBorder="1" applyAlignment="1">
      <alignment horizontal="left" vertical="center"/>
      <protection locked="0"/>
    </xf>
    <xf numFmtId="164" fontId="40" fillId="0" borderId="24" xfId="0" applyNumberFormat="1" applyFont="1" applyBorder="1" applyAlignment="1">
      <alignment horizontal="right" vertical="center"/>
      <protection locked="0"/>
    </xf>
    <xf numFmtId="0" fontId="38" fillId="0" borderId="24" xfId="0" applyFont="1" applyBorder="1" applyAlignment="1">
      <alignment horizontal="left" vertical="center" wrapText="1"/>
      <protection locked="0"/>
    </xf>
    <xf numFmtId="0" fontId="41" fillId="0" borderId="0" xfId="0" applyFont="1" applyAlignment="1">
      <alignment horizontal="left" vertical="center" wrapText="1"/>
      <protection locked="0"/>
    </xf>
    <xf numFmtId="0" fontId="41" fillId="0" borderId="0" xfId="0" applyFont="1" applyAlignment="1">
      <alignment horizontal="left" vertical="center"/>
      <protection locked="0"/>
    </xf>
    <xf numFmtId="0" fontId="29" fillId="0" borderId="0" xfId="0" applyFont="1" applyAlignment="1">
      <alignment horizontal="left" vertical="top" wrapText="1"/>
      <protection locked="0"/>
    </xf>
    <xf numFmtId="166" fontId="5" fillId="0" borderId="0" xfId="0" applyNumberFormat="1" applyFont="1" applyAlignment="1">
      <alignment horizontal="left" vertical="top"/>
      <protection locked="0"/>
    </xf>
    <xf numFmtId="0" fontId="5" fillId="3" borderId="22" xfId="0" applyFont="1" applyFill="1" applyBorder="1" applyAlignment="1">
      <alignment horizontal="center" vertical="center" wrapText="1"/>
      <protection locked="0"/>
    </xf>
    <xf numFmtId="0" fontId="0" fillId="3" borderId="22" xfId="0" applyFill="1" applyBorder="1" applyAlignment="1">
      <alignment horizontal="center" vertical="center" wrapText="1"/>
      <protection locked="0"/>
    </xf>
    <xf numFmtId="0" fontId="0" fillId="3" borderId="23" xfId="0" applyFill="1" applyBorder="1" applyAlignment="1">
      <alignment horizontal="center" vertical="center" wrapText="1"/>
      <protection locked="0"/>
    </xf>
    <xf numFmtId="164" fontId="22" fillId="0" borderId="0" xfId="0" applyNumberFormat="1" applyFont="1" applyAlignment="1">
      <alignment horizontal="right" vertical="center"/>
      <protection locked="0"/>
    </xf>
    <xf numFmtId="0" fontId="23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38" fillId="0" borderId="0" xfId="0" applyFont="1" applyAlignment="1">
      <alignment horizontal="left" vertical="center" wrapText="1"/>
      <protection locked="0"/>
    </xf>
    <xf numFmtId="0" fontId="0" fillId="0" borderId="0" xfId="0" applyFont="1" applyAlignment="1">
      <alignment horizontal="left" vertical="center" wrapText="1"/>
      <protection locked="0"/>
    </xf>
    <xf numFmtId="0" fontId="5" fillId="3" borderId="0" xfId="0" applyFont="1" applyFill="1" applyAlignment="1">
      <alignment horizontal="center" vertical="center"/>
      <protection locked="0"/>
    </xf>
    <xf numFmtId="164" fontId="10" fillId="0" borderId="0" xfId="0" applyNumberFormat="1" applyFont="1" applyAlignment="1">
      <alignment horizontal="right" vertical="center"/>
      <protection locked="0"/>
    </xf>
    <xf numFmtId="164" fontId="9" fillId="0" borderId="0" xfId="0" applyNumberFormat="1" applyFont="1" applyAlignment="1">
      <alignment horizontal="right" vertical="center"/>
      <protection locked="0"/>
    </xf>
    <xf numFmtId="164" fontId="39" fillId="0" borderId="21" xfId="0" applyNumberFormat="1" applyFont="1" applyBorder="1" applyAlignment="1">
      <alignment horizontal="right" vertical="center"/>
      <protection locked="0"/>
    </xf>
    <xf numFmtId="164" fontId="39" fillId="0" borderId="22" xfId="0" applyNumberFormat="1" applyFont="1" applyBorder="1" applyAlignment="1">
      <alignment horizontal="right" vertical="center"/>
      <protection locked="0"/>
    </xf>
    <xf numFmtId="164" fontId="39" fillId="0" borderId="23" xfId="0" applyNumberFormat="1" applyFont="1" applyBorder="1" applyAlignment="1">
      <alignment horizontal="right" vertical="center"/>
      <protection locked="0"/>
    </xf>
    <xf numFmtId="0" fontId="39" fillId="0" borderId="21" xfId="0" applyFont="1" applyBorder="1" applyAlignment="1">
      <alignment horizontal="left" vertical="center" wrapText="1"/>
      <protection locked="0"/>
    </xf>
    <xf numFmtId="0" fontId="39" fillId="0" borderId="22" xfId="0" applyFont="1" applyBorder="1" applyAlignment="1">
      <alignment horizontal="left" vertical="center" wrapText="1"/>
      <protection locked="0"/>
    </xf>
    <xf numFmtId="0" fontId="39" fillId="0" borderId="23" xfId="0" applyFont="1" applyBorder="1" applyAlignment="1">
      <alignment horizontal="left" vertical="center" wrapText="1"/>
      <protection locked="0"/>
    </xf>
    <xf numFmtId="0" fontId="39" fillId="0" borderId="16" xfId="0" applyFont="1" applyBorder="1" applyAlignment="1">
      <alignment horizontal="left" vertical="center" wrapText="1"/>
      <protection locked="0"/>
    </xf>
    <xf numFmtId="0" fontId="39" fillId="0" borderId="11" xfId="0" applyFont="1" applyBorder="1" applyAlignment="1">
      <alignment horizontal="left" vertical="center" wrapText="1"/>
      <protection locked="0"/>
    </xf>
    <xf numFmtId="0" fontId="40" fillId="0" borderId="21" xfId="0" applyFont="1" applyBorder="1" applyAlignment="1">
      <alignment horizontal="left" vertical="center" wrapText="1"/>
      <protection locked="0"/>
    </xf>
    <xf numFmtId="0" fontId="40" fillId="0" borderId="22" xfId="0" applyFont="1" applyBorder="1" applyAlignment="1">
      <alignment horizontal="left" vertical="center" wrapText="1"/>
      <protection locked="0"/>
    </xf>
    <xf numFmtId="0" fontId="40" fillId="0" borderId="23" xfId="0" applyFont="1" applyBorder="1" applyAlignment="1">
      <alignment horizontal="left" vertical="center" wrapText="1"/>
      <protection locked="0"/>
    </xf>
    <xf numFmtId="0" fontId="38" fillId="0" borderId="24" xfId="0" applyFont="1" applyBorder="1" applyAlignment="1">
      <alignment horizontal="left" vertical="center"/>
      <protection locked="0"/>
    </xf>
    <xf numFmtId="164" fontId="38" fillId="0" borderId="24" xfId="0" applyNumberFormat="1" applyFont="1" applyBorder="1" applyAlignment="1">
      <alignment horizontal="right" vertical="center"/>
      <protection locked="0"/>
    </xf>
    <xf numFmtId="0" fontId="42" fillId="0" borderId="24" xfId="0" applyFont="1" applyBorder="1" applyAlignment="1">
      <alignment horizontal="left" vertical="center" wrapText="1"/>
      <protection locked="0"/>
    </xf>
    <xf numFmtId="0" fontId="42" fillId="0" borderId="24" xfId="0" applyFont="1" applyBorder="1" applyAlignment="1">
      <alignment horizontal="left" vertical="center"/>
      <protection locked="0"/>
    </xf>
    <xf numFmtId="164" fontId="42" fillId="0" borderId="24" xfId="0" applyNumberFormat="1" applyFont="1" applyBorder="1" applyAlignment="1">
      <alignment horizontal="right" vertical="center"/>
      <protection locked="0"/>
    </xf>
    <xf numFmtId="166" fontId="5" fillId="4" borderId="0" xfId="0" applyNumberFormat="1" applyFont="1" applyFill="1" applyAlignment="1">
      <alignment horizontal="left" vertical="top"/>
      <protection locked="0"/>
    </xf>
    <xf numFmtId="0" fontId="0" fillId="4" borderId="0" xfId="0" applyFont="1" applyFill="1" applyAlignment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R:\DOCUME~1\IVANA~1.HLA\LOCALS~1\Temp\KrosPlus\radD81F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R:\DOCUME~1\IVANA~1.HLA\LOCALS~1\Temp\KrosPlus\rad14D33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R:\DOCUME~1\IVANA~1.HLA\LOCALS~1\Temp\KrosPlus\rad67CD4.tmp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25" name="radD81F7.tmp" descr="R:\DOCUME~1\IVANA~1.HLA\LOCALS~1\Temp\KrosPlus\radD81F7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2049" name="rad14D33.tmp" descr="R:\DOCUME~1\IVANA~1.HLA\LOCALS~1\Temp\KrosPlus\rad14D33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3073" name="rad67CD4.tmp" descr="R:\DOCUME~1\IVANA~1.HLA\LOCALS~1\Temp\KrosPlus\rad67CD4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zoomScale="85" zoomScaleNormal="85" workbookViewId="0">
      <pane ySplit="1" topLeftCell="A84" activePane="bottomLeft" state="frozenSplit"/>
      <selection pane="bottomLeft" activeCell="A89" sqref="A89"/>
    </sheetView>
  </sheetViews>
  <sheetFormatPr defaultColWidth="10.664062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33" width="2.5" style="2" customWidth="1"/>
    <col min="34" max="34" width="3.33203125" style="2" customWidth="1"/>
    <col min="35" max="37" width="2.5" style="2" customWidth="1"/>
    <col min="38" max="38" width="8.33203125" style="2" customWidth="1"/>
    <col min="39" max="39" width="3.33203125" style="2" customWidth="1"/>
    <col min="40" max="40" width="13.33203125" style="2" customWidth="1"/>
    <col min="41" max="41" width="7.5" style="2" customWidth="1"/>
    <col min="42" max="42" width="4.1640625" style="2" customWidth="1"/>
    <col min="43" max="43" width="1.6640625" style="2" customWidth="1"/>
    <col min="44" max="44" width="20.1640625" style="1" customWidth="1"/>
    <col min="45" max="46" width="25.83203125" style="2" customWidth="1"/>
    <col min="47" max="47" width="25" style="2" customWidth="1"/>
    <col min="48" max="52" width="21.6640625" style="2" customWidth="1"/>
    <col min="53" max="53" width="19.1640625" style="2" customWidth="1"/>
    <col min="54" max="54" width="25" style="2" customWidth="1"/>
    <col min="55" max="55" width="19.1640625" style="2" customWidth="1"/>
    <col min="56" max="56" width="11.33203125" style="2" bestFit="1" customWidth="1"/>
    <col min="57" max="57" width="66.5" style="2" customWidth="1"/>
    <col min="58" max="70" width="10.6640625" style="1" customWidth="1"/>
    <col min="71" max="89" width="10.6640625" style="2" hidden="1" customWidth="1"/>
    <col min="90" max="16384" width="10.6640625" style="1"/>
  </cols>
  <sheetData>
    <row r="1" spans="1:256" s="3" customFormat="1" ht="22.5" customHeight="1" x14ac:dyDescent="0.3">
      <c r="A1" s="148" t="s">
        <v>0</v>
      </c>
      <c r="B1" s="149"/>
      <c r="C1" s="149"/>
      <c r="D1" s="150" t="s">
        <v>1</v>
      </c>
      <c r="E1" s="149"/>
      <c r="F1" s="149"/>
      <c r="G1" s="149"/>
      <c r="H1" s="149"/>
      <c r="I1" s="149"/>
      <c r="J1" s="149"/>
      <c r="K1" s="151" t="s">
        <v>955</v>
      </c>
      <c r="L1" s="151"/>
      <c r="M1" s="151"/>
      <c r="N1" s="151"/>
      <c r="O1" s="151"/>
      <c r="P1" s="151"/>
      <c r="Q1" s="151"/>
      <c r="R1" s="151"/>
      <c r="S1" s="151"/>
      <c r="T1" s="149"/>
      <c r="U1" s="149"/>
      <c r="V1" s="149"/>
      <c r="W1" s="151" t="s">
        <v>956</v>
      </c>
      <c r="X1" s="151"/>
      <c r="Y1" s="151"/>
      <c r="Z1" s="151"/>
      <c r="AA1" s="151"/>
      <c r="AB1" s="151"/>
      <c r="AC1" s="151"/>
      <c r="AD1" s="151"/>
      <c r="AE1" s="151"/>
      <c r="AF1" s="151"/>
      <c r="AG1" s="149"/>
      <c r="AH1" s="149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4" t="s">
        <v>2</v>
      </c>
      <c r="BB1" s="4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4" t="s">
        <v>3</v>
      </c>
      <c r="BU1" s="4" t="s">
        <v>3</v>
      </c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C2" s="219" t="s">
        <v>4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6" t="s">
        <v>6</v>
      </c>
      <c r="BT2" s="6" t="s">
        <v>7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BS3" s="6" t="s">
        <v>6</v>
      </c>
      <c r="BT3" s="6" t="s">
        <v>8</v>
      </c>
    </row>
    <row r="4" spans="1:256" s="2" customFormat="1" ht="37.5" customHeight="1" x14ac:dyDescent="0.3">
      <c r="B4" s="10"/>
      <c r="C4" s="208" t="s">
        <v>9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1"/>
      <c r="AS4" s="12" t="s">
        <v>10</v>
      </c>
      <c r="BS4" s="6" t="s">
        <v>11</v>
      </c>
    </row>
    <row r="5" spans="1:256" s="2" customFormat="1" ht="15" customHeight="1" x14ac:dyDescent="0.3">
      <c r="B5" s="10"/>
      <c r="D5" s="13" t="s">
        <v>12</v>
      </c>
      <c r="K5" s="209" t="s">
        <v>13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Q5" s="11"/>
      <c r="BS5" s="6" t="s">
        <v>6</v>
      </c>
    </row>
    <row r="6" spans="1:256" s="2" customFormat="1" ht="37.5" customHeight="1" x14ac:dyDescent="0.3">
      <c r="B6" s="10"/>
      <c r="D6" s="15" t="s">
        <v>14</v>
      </c>
      <c r="K6" s="220" t="s">
        <v>962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Q6" s="11"/>
      <c r="BS6" s="6" t="s">
        <v>6</v>
      </c>
    </row>
    <row r="7" spans="1:256" s="2" customFormat="1" ht="15" customHeight="1" x14ac:dyDescent="0.3">
      <c r="B7" s="10"/>
      <c r="D7" s="16" t="s">
        <v>15</v>
      </c>
      <c r="K7" s="14"/>
      <c r="AK7" s="16" t="s">
        <v>16</v>
      </c>
      <c r="AN7" s="14"/>
      <c r="AQ7" s="11"/>
      <c r="BS7" s="6" t="s">
        <v>6</v>
      </c>
    </row>
    <row r="8" spans="1:256" s="2" customFormat="1" ht="15" customHeight="1" x14ac:dyDescent="0.3">
      <c r="B8" s="10"/>
      <c r="D8" s="16" t="s">
        <v>17</v>
      </c>
      <c r="K8" s="14" t="s">
        <v>18</v>
      </c>
      <c r="AK8" s="16" t="s">
        <v>19</v>
      </c>
      <c r="AN8" s="156"/>
      <c r="AQ8" s="11"/>
      <c r="BS8" s="6" t="s">
        <v>6</v>
      </c>
    </row>
    <row r="9" spans="1:256" s="2" customFormat="1" ht="15" customHeight="1" x14ac:dyDescent="0.3">
      <c r="B9" s="10"/>
      <c r="AQ9" s="11"/>
      <c r="BS9" s="6" t="s">
        <v>6</v>
      </c>
    </row>
    <row r="10" spans="1:256" s="2" customFormat="1" ht="15" customHeight="1" x14ac:dyDescent="0.3">
      <c r="B10" s="10"/>
      <c r="D10" s="16" t="s">
        <v>20</v>
      </c>
      <c r="AK10" s="16" t="s">
        <v>21</v>
      </c>
      <c r="AN10" s="14"/>
      <c r="AQ10" s="11"/>
      <c r="BS10" s="6" t="s">
        <v>6</v>
      </c>
    </row>
    <row r="11" spans="1:256" s="2" customFormat="1" ht="19.5" customHeight="1" x14ac:dyDescent="0.3">
      <c r="B11" s="10"/>
      <c r="E11" s="14" t="s">
        <v>18</v>
      </c>
      <c r="AK11" s="16" t="s">
        <v>22</v>
      </c>
      <c r="AN11" s="14"/>
      <c r="AQ11" s="11"/>
      <c r="BS11" s="6" t="s">
        <v>6</v>
      </c>
    </row>
    <row r="12" spans="1:256" s="2" customFormat="1" ht="7.5" customHeight="1" x14ac:dyDescent="0.3">
      <c r="B12" s="10"/>
      <c r="AQ12" s="11"/>
      <c r="BS12" s="6" t="s">
        <v>6</v>
      </c>
    </row>
    <row r="13" spans="1:256" s="2" customFormat="1" ht="15" customHeight="1" x14ac:dyDescent="0.3">
      <c r="B13" s="10"/>
      <c r="D13" s="16" t="s">
        <v>23</v>
      </c>
      <c r="AK13" s="16" t="s">
        <v>21</v>
      </c>
      <c r="AN13" s="14"/>
      <c r="AQ13" s="11"/>
      <c r="BS13" s="6" t="s">
        <v>6</v>
      </c>
    </row>
    <row r="14" spans="1:256" s="2" customFormat="1" ht="15.75" customHeight="1" x14ac:dyDescent="0.3">
      <c r="B14" s="10"/>
      <c r="E14" s="14" t="s">
        <v>18</v>
      </c>
      <c r="AK14" s="16" t="s">
        <v>22</v>
      </c>
      <c r="AN14" s="14"/>
      <c r="AQ14" s="11"/>
      <c r="BS14" s="6" t="s">
        <v>6</v>
      </c>
    </row>
    <row r="15" spans="1:256" s="2" customFormat="1" ht="7.5" customHeight="1" x14ac:dyDescent="0.3">
      <c r="B15" s="10"/>
      <c r="AQ15" s="11"/>
      <c r="BS15" s="6" t="s">
        <v>3</v>
      </c>
    </row>
    <row r="16" spans="1:256" s="2" customFormat="1" ht="15" customHeight="1" x14ac:dyDescent="0.3">
      <c r="B16" s="10"/>
      <c r="D16" s="16" t="s">
        <v>24</v>
      </c>
      <c r="AK16" s="16" t="s">
        <v>21</v>
      </c>
      <c r="AN16" s="14"/>
      <c r="AQ16" s="11"/>
      <c r="BS16" s="6" t="s">
        <v>3</v>
      </c>
    </row>
    <row r="17" spans="2:71" s="2" customFormat="1" ht="19.5" customHeight="1" x14ac:dyDescent="0.3">
      <c r="B17" s="10"/>
      <c r="E17" s="14" t="s">
        <v>18</v>
      </c>
      <c r="AK17" s="16" t="s">
        <v>22</v>
      </c>
      <c r="AN17" s="14"/>
      <c r="AQ17" s="11"/>
      <c r="BS17" s="6" t="s">
        <v>3</v>
      </c>
    </row>
    <row r="18" spans="2:71" s="2" customFormat="1" ht="7.5" customHeight="1" x14ac:dyDescent="0.3">
      <c r="B18" s="10"/>
      <c r="AQ18" s="11"/>
      <c r="BS18" s="6" t="s">
        <v>25</v>
      </c>
    </row>
    <row r="19" spans="2:71" s="2" customFormat="1" ht="15" customHeight="1" x14ac:dyDescent="0.3">
      <c r="B19" s="10"/>
      <c r="D19" s="16" t="s">
        <v>26</v>
      </c>
      <c r="AK19" s="16" t="s">
        <v>21</v>
      </c>
      <c r="AN19" s="14"/>
      <c r="AQ19" s="11"/>
      <c r="BS19" s="6" t="s">
        <v>6</v>
      </c>
    </row>
    <row r="20" spans="2:71" s="2" customFormat="1" ht="15.75" customHeight="1" x14ac:dyDescent="0.3">
      <c r="B20" s="10"/>
      <c r="E20" s="14" t="s">
        <v>18</v>
      </c>
      <c r="AK20" s="16" t="s">
        <v>22</v>
      </c>
      <c r="AN20" s="14"/>
      <c r="AQ20" s="11"/>
    </row>
    <row r="21" spans="2:71" s="2" customFormat="1" ht="7.5" customHeight="1" x14ac:dyDescent="0.3">
      <c r="B21" s="10"/>
      <c r="AQ21" s="11"/>
    </row>
    <row r="22" spans="2:71" s="2" customFormat="1" ht="15.75" customHeight="1" x14ac:dyDescent="0.3">
      <c r="B22" s="10"/>
      <c r="D22" s="16" t="s">
        <v>27</v>
      </c>
      <c r="AQ22" s="11"/>
    </row>
    <row r="23" spans="2:71" s="2" customFormat="1" ht="15.75" customHeight="1" x14ac:dyDescent="0.3">
      <c r="B23" s="10"/>
      <c r="E23" s="221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Q23" s="11"/>
    </row>
    <row r="24" spans="2:71" s="2" customFormat="1" ht="7.5" customHeight="1" x14ac:dyDescent="0.3">
      <c r="B24" s="10"/>
      <c r="AQ24" s="11"/>
    </row>
    <row r="25" spans="2:71" s="2" customFormat="1" ht="7.5" customHeight="1" x14ac:dyDescent="0.3">
      <c r="B25" s="10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Q25" s="11"/>
    </row>
    <row r="26" spans="2:71" s="2" customFormat="1" ht="15" customHeight="1" x14ac:dyDescent="0.3">
      <c r="B26" s="10"/>
      <c r="D26" s="18" t="s">
        <v>28</v>
      </c>
      <c r="AK26" s="216">
        <f>ROUND($AG$87,1)</f>
        <v>0</v>
      </c>
      <c r="AL26" s="199"/>
      <c r="AM26" s="199"/>
      <c r="AN26" s="199"/>
      <c r="AO26" s="199"/>
      <c r="AQ26" s="11"/>
    </row>
    <row r="27" spans="2:71" s="2" customFormat="1" ht="15" customHeight="1" x14ac:dyDescent="0.3">
      <c r="B27" s="10"/>
      <c r="D27" s="18" t="s">
        <v>29</v>
      </c>
      <c r="AK27" s="216">
        <f>ROUND($AG$95,1)</f>
        <v>0</v>
      </c>
      <c r="AL27" s="199"/>
      <c r="AM27" s="199"/>
      <c r="AN27" s="199"/>
      <c r="AO27" s="199"/>
      <c r="AQ27" s="11"/>
    </row>
    <row r="28" spans="2:71" s="6" customFormat="1" ht="7.5" customHeight="1" x14ac:dyDescent="0.3">
      <c r="B28" s="19"/>
      <c r="AQ28" s="20"/>
    </row>
    <row r="29" spans="2:71" s="6" customFormat="1" ht="27" customHeight="1" x14ac:dyDescent="0.3">
      <c r="B29" s="19"/>
      <c r="D29" s="21" t="s">
        <v>30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17">
        <f>ROUND($AK$26+$AK$27,1)</f>
        <v>0</v>
      </c>
      <c r="AL29" s="218"/>
      <c r="AM29" s="218"/>
      <c r="AN29" s="218"/>
      <c r="AO29" s="218"/>
      <c r="AQ29" s="20"/>
    </row>
    <row r="30" spans="2:71" s="6" customFormat="1" ht="7.5" customHeight="1" x14ac:dyDescent="0.3">
      <c r="B30" s="19"/>
      <c r="AQ30" s="20"/>
    </row>
    <row r="31" spans="2:71" s="6" customFormat="1" ht="15" customHeight="1" x14ac:dyDescent="0.3">
      <c r="B31" s="23"/>
      <c r="D31" s="24" t="s">
        <v>31</v>
      </c>
      <c r="F31" s="24" t="s">
        <v>32</v>
      </c>
      <c r="L31" s="213">
        <v>0.21</v>
      </c>
      <c r="M31" s="214"/>
      <c r="N31" s="214"/>
      <c r="O31" s="214"/>
      <c r="T31" s="26" t="s">
        <v>33</v>
      </c>
      <c r="W31" s="215">
        <v>0</v>
      </c>
      <c r="X31" s="214"/>
      <c r="Y31" s="214"/>
      <c r="Z31" s="214"/>
      <c r="AA31" s="214"/>
      <c r="AB31" s="214"/>
      <c r="AC31" s="214"/>
      <c r="AD31" s="214"/>
      <c r="AE31" s="214"/>
      <c r="AK31" s="215">
        <v>0</v>
      </c>
      <c r="AL31" s="214"/>
      <c r="AM31" s="214"/>
      <c r="AN31" s="214"/>
      <c r="AO31" s="214"/>
      <c r="AQ31" s="27"/>
    </row>
    <row r="32" spans="2:71" s="6" customFormat="1" ht="15" customHeight="1" x14ac:dyDescent="0.3">
      <c r="B32" s="23"/>
      <c r="F32" s="24" t="s">
        <v>34</v>
      </c>
      <c r="L32" s="213">
        <v>0.15</v>
      </c>
      <c r="M32" s="214"/>
      <c r="N32" s="214"/>
      <c r="O32" s="214"/>
      <c r="T32" s="26" t="s">
        <v>33</v>
      </c>
      <c r="W32" s="215">
        <f>ROUND($BA$87+SUM($CE$96:$CE$96),1)</f>
        <v>0</v>
      </c>
      <c r="X32" s="214"/>
      <c r="Y32" s="214"/>
      <c r="Z32" s="214"/>
      <c r="AA32" s="214"/>
      <c r="AB32" s="214"/>
      <c r="AC32" s="214"/>
      <c r="AD32" s="214"/>
      <c r="AE32" s="214"/>
      <c r="AK32" s="215">
        <f>ROUND($AW$87+SUM($BZ$96:$BZ$96),2)</f>
        <v>0</v>
      </c>
      <c r="AL32" s="214"/>
      <c r="AM32" s="214"/>
      <c r="AN32" s="214"/>
      <c r="AO32" s="214"/>
      <c r="AQ32" s="27"/>
    </row>
    <row r="33" spans="2:43" s="6" customFormat="1" ht="15" hidden="1" customHeight="1" x14ac:dyDescent="0.3">
      <c r="B33" s="23"/>
      <c r="F33" s="24" t="s">
        <v>35</v>
      </c>
      <c r="L33" s="213">
        <v>0.21</v>
      </c>
      <c r="M33" s="214"/>
      <c r="N33" s="214"/>
      <c r="O33" s="214"/>
      <c r="T33" s="26" t="s">
        <v>33</v>
      </c>
      <c r="W33" s="215">
        <f>ROUND($BB$87+SUM($CF$96:$CF$96),1)</f>
        <v>0</v>
      </c>
      <c r="X33" s="214"/>
      <c r="Y33" s="214"/>
      <c r="Z33" s="214"/>
      <c r="AA33" s="214"/>
      <c r="AB33" s="214"/>
      <c r="AC33" s="214"/>
      <c r="AD33" s="214"/>
      <c r="AE33" s="214"/>
      <c r="AK33" s="215">
        <v>0</v>
      </c>
      <c r="AL33" s="214"/>
      <c r="AM33" s="214"/>
      <c r="AN33" s="214"/>
      <c r="AO33" s="214"/>
      <c r="AQ33" s="27"/>
    </row>
    <row r="34" spans="2:43" s="6" customFormat="1" ht="15" hidden="1" customHeight="1" x14ac:dyDescent="0.3">
      <c r="B34" s="23"/>
      <c r="F34" s="24" t="s">
        <v>36</v>
      </c>
      <c r="L34" s="213">
        <v>0.15</v>
      </c>
      <c r="M34" s="214"/>
      <c r="N34" s="214"/>
      <c r="O34" s="214"/>
      <c r="T34" s="26" t="s">
        <v>33</v>
      </c>
      <c r="W34" s="215">
        <f>ROUND($BC$87+SUM($CG$96:$CG$96),1)</f>
        <v>0</v>
      </c>
      <c r="X34" s="214"/>
      <c r="Y34" s="214"/>
      <c r="Z34" s="214"/>
      <c r="AA34" s="214"/>
      <c r="AB34" s="214"/>
      <c r="AC34" s="214"/>
      <c r="AD34" s="214"/>
      <c r="AE34" s="214"/>
      <c r="AK34" s="215">
        <v>0</v>
      </c>
      <c r="AL34" s="214"/>
      <c r="AM34" s="214"/>
      <c r="AN34" s="214"/>
      <c r="AO34" s="214"/>
      <c r="AQ34" s="27"/>
    </row>
    <row r="35" spans="2:43" s="6" customFormat="1" ht="15" hidden="1" customHeight="1" x14ac:dyDescent="0.3">
      <c r="B35" s="23"/>
      <c r="F35" s="24" t="s">
        <v>37</v>
      </c>
      <c r="L35" s="213">
        <v>0</v>
      </c>
      <c r="M35" s="214"/>
      <c r="N35" s="214"/>
      <c r="O35" s="214"/>
      <c r="T35" s="26" t="s">
        <v>33</v>
      </c>
      <c r="W35" s="215">
        <f>ROUND($BD$87+SUM($CH$96:$CH$96),1)</f>
        <v>0</v>
      </c>
      <c r="X35" s="214"/>
      <c r="Y35" s="214"/>
      <c r="Z35" s="214"/>
      <c r="AA35" s="214"/>
      <c r="AB35" s="214"/>
      <c r="AC35" s="214"/>
      <c r="AD35" s="214"/>
      <c r="AE35" s="214"/>
      <c r="AK35" s="215">
        <v>0</v>
      </c>
      <c r="AL35" s="214"/>
      <c r="AM35" s="214"/>
      <c r="AN35" s="214"/>
      <c r="AO35" s="214"/>
      <c r="AQ35" s="27"/>
    </row>
    <row r="36" spans="2:43" s="6" customFormat="1" ht="7.5" customHeight="1" x14ac:dyDescent="0.3">
      <c r="B36" s="19"/>
      <c r="AQ36" s="20"/>
    </row>
    <row r="37" spans="2:43" s="6" customFormat="1" ht="27" customHeight="1" x14ac:dyDescent="0.3">
      <c r="B37" s="19"/>
      <c r="C37" s="28"/>
      <c r="D37" s="29" t="s">
        <v>38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1" t="s">
        <v>39</v>
      </c>
      <c r="U37" s="30"/>
      <c r="V37" s="30"/>
      <c r="W37" s="30"/>
      <c r="X37" s="206" t="s">
        <v>40</v>
      </c>
      <c r="Y37" s="203"/>
      <c r="Z37" s="203"/>
      <c r="AA37" s="203"/>
      <c r="AB37" s="203"/>
      <c r="AC37" s="30"/>
      <c r="AD37" s="30"/>
      <c r="AE37" s="30"/>
      <c r="AF37" s="30"/>
      <c r="AG37" s="30"/>
      <c r="AH37" s="30"/>
      <c r="AI37" s="30"/>
      <c r="AJ37" s="30"/>
      <c r="AK37" s="207">
        <f>SUM($AK$29:$AK$35)</f>
        <v>0</v>
      </c>
      <c r="AL37" s="203"/>
      <c r="AM37" s="203"/>
      <c r="AN37" s="203"/>
      <c r="AO37" s="205"/>
      <c r="AP37" s="28"/>
      <c r="AQ37" s="20"/>
    </row>
    <row r="38" spans="2:43" s="6" customFormat="1" ht="15" customHeight="1" x14ac:dyDescent="0.3">
      <c r="B38" s="19"/>
      <c r="AQ38" s="20"/>
    </row>
    <row r="39" spans="2:43" s="2" customFormat="1" ht="14.25" customHeight="1" x14ac:dyDescent="0.3">
      <c r="B39" s="10"/>
      <c r="AQ39" s="11"/>
    </row>
    <row r="40" spans="2:43" s="2" customFormat="1" ht="14.25" customHeight="1" x14ac:dyDescent="0.3">
      <c r="B40" s="10"/>
      <c r="AQ40" s="11"/>
    </row>
    <row r="41" spans="2:43" s="2" customFormat="1" ht="14.25" customHeight="1" x14ac:dyDescent="0.3">
      <c r="B41" s="10"/>
      <c r="AQ41" s="11"/>
    </row>
    <row r="42" spans="2:43" s="2" customFormat="1" ht="14.25" customHeight="1" x14ac:dyDescent="0.3">
      <c r="B42" s="10"/>
      <c r="AQ42" s="11"/>
    </row>
    <row r="43" spans="2:43" s="2" customFormat="1" ht="14.25" customHeight="1" x14ac:dyDescent="0.3">
      <c r="B43" s="10"/>
      <c r="AQ43" s="11"/>
    </row>
    <row r="44" spans="2:43" s="2" customFormat="1" ht="14.25" customHeight="1" x14ac:dyDescent="0.3">
      <c r="B44" s="10"/>
      <c r="AQ44" s="11"/>
    </row>
    <row r="45" spans="2:43" s="2" customFormat="1" ht="14.25" customHeight="1" x14ac:dyDescent="0.3">
      <c r="B45" s="10"/>
      <c r="AQ45" s="11"/>
    </row>
    <row r="46" spans="2:43" s="2" customFormat="1" ht="14.25" customHeight="1" x14ac:dyDescent="0.3">
      <c r="B46" s="10"/>
      <c r="AQ46" s="11"/>
    </row>
    <row r="47" spans="2:43" s="2" customFormat="1" ht="14.25" customHeight="1" x14ac:dyDescent="0.3">
      <c r="B47" s="10"/>
      <c r="AQ47" s="11"/>
    </row>
    <row r="48" spans="2:43" s="2" customFormat="1" ht="14.25" customHeight="1" x14ac:dyDescent="0.3">
      <c r="B48" s="10"/>
      <c r="AQ48" s="11"/>
    </row>
    <row r="49" spans="2:43" s="6" customFormat="1" ht="15.75" customHeight="1" x14ac:dyDescent="0.3">
      <c r="B49" s="19"/>
      <c r="D49" s="32" t="s">
        <v>41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4"/>
      <c r="AC49" s="32" t="s">
        <v>42</v>
      </c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4"/>
      <c r="AQ49" s="20"/>
    </row>
    <row r="50" spans="2:43" s="2" customFormat="1" ht="14.25" customHeight="1" x14ac:dyDescent="0.3">
      <c r="B50" s="10"/>
      <c r="D50" s="35"/>
      <c r="Z50" s="36"/>
      <c r="AC50" s="35"/>
      <c r="AO50" s="36"/>
      <c r="AQ50" s="11"/>
    </row>
    <row r="51" spans="2:43" s="2" customFormat="1" ht="14.25" customHeight="1" x14ac:dyDescent="0.3">
      <c r="B51" s="10"/>
      <c r="D51" s="35"/>
      <c r="Z51" s="36"/>
      <c r="AC51" s="35"/>
      <c r="AO51" s="36"/>
      <c r="AQ51" s="11"/>
    </row>
    <row r="52" spans="2:43" s="2" customFormat="1" ht="14.25" customHeight="1" x14ac:dyDescent="0.3">
      <c r="B52" s="10"/>
      <c r="D52" s="35"/>
      <c r="Z52" s="36"/>
      <c r="AC52" s="35"/>
      <c r="AO52" s="36"/>
      <c r="AQ52" s="11"/>
    </row>
    <row r="53" spans="2:43" s="2" customFormat="1" ht="14.25" customHeight="1" x14ac:dyDescent="0.3">
      <c r="B53" s="10"/>
      <c r="D53" s="35"/>
      <c r="Z53" s="36"/>
      <c r="AC53" s="35"/>
      <c r="AO53" s="36"/>
      <c r="AQ53" s="11"/>
    </row>
    <row r="54" spans="2:43" s="2" customFormat="1" ht="14.25" customHeight="1" x14ac:dyDescent="0.3">
      <c r="B54" s="10"/>
      <c r="D54" s="35"/>
      <c r="Z54" s="36"/>
      <c r="AC54" s="35"/>
      <c r="AO54" s="36"/>
      <c r="AQ54" s="11"/>
    </row>
    <row r="55" spans="2:43" s="2" customFormat="1" ht="14.25" customHeight="1" x14ac:dyDescent="0.3">
      <c r="B55" s="10"/>
      <c r="D55" s="35"/>
      <c r="Z55" s="36"/>
      <c r="AC55" s="35"/>
      <c r="AO55" s="36"/>
      <c r="AQ55" s="11"/>
    </row>
    <row r="56" spans="2:43" s="2" customFormat="1" ht="14.25" customHeight="1" x14ac:dyDescent="0.3">
      <c r="B56" s="10"/>
      <c r="D56" s="35"/>
      <c r="Z56" s="36"/>
      <c r="AC56" s="35"/>
      <c r="AO56" s="36"/>
      <c r="AQ56" s="11"/>
    </row>
    <row r="57" spans="2:43" s="2" customFormat="1" ht="14.25" customHeight="1" x14ac:dyDescent="0.3">
      <c r="B57" s="10"/>
      <c r="D57" s="35"/>
      <c r="Z57" s="36"/>
      <c r="AC57" s="35"/>
      <c r="AO57" s="36"/>
      <c r="AQ57" s="11"/>
    </row>
    <row r="58" spans="2:43" s="6" customFormat="1" ht="15.75" customHeight="1" x14ac:dyDescent="0.3">
      <c r="B58" s="19"/>
      <c r="D58" s="37" t="s">
        <v>43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9" t="s">
        <v>44</v>
      </c>
      <c r="S58" s="38"/>
      <c r="T58" s="38"/>
      <c r="U58" s="38"/>
      <c r="V58" s="38"/>
      <c r="W58" s="38"/>
      <c r="X58" s="38"/>
      <c r="Y58" s="38"/>
      <c r="Z58" s="40"/>
      <c r="AC58" s="37" t="s">
        <v>43</v>
      </c>
      <c r="AD58" s="38"/>
      <c r="AE58" s="38"/>
      <c r="AF58" s="38"/>
      <c r="AG58" s="38"/>
      <c r="AH58" s="38"/>
      <c r="AI58" s="38"/>
      <c r="AJ58" s="38"/>
      <c r="AK58" s="38"/>
      <c r="AL58" s="38"/>
      <c r="AM58" s="39" t="s">
        <v>44</v>
      </c>
      <c r="AN58" s="38"/>
      <c r="AO58" s="40"/>
      <c r="AQ58" s="20"/>
    </row>
    <row r="59" spans="2:43" s="2" customFormat="1" ht="14.25" customHeight="1" x14ac:dyDescent="0.3">
      <c r="B59" s="10"/>
      <c r="AQ59" s="11"/>
    </row>
    <row r="60" spans="2:43" s="6" customFormat="1" ht="15.75" customHeight="1" x14ac:dyDescent="0.3">
      <c r="B60" s="19"/>
      <c r="D60" s="32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4"/>
      <c r="AC60" s="32" t="s">
        <v>46</v>
      </c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4"/>
      <c r="AQ60" s="20"/>
    </row>
    <row r="61" spans="2:43" s="2" customFormat="1" ht="14.25" customHeight="1" x14ac:dyDescent="0.3">
      <c r="B61" s="10"/>
      <c r="D61" s="35"/>
      <c r="Z61" s="36"/>
      <c r="AC61" s="35"/>
      <c r="AO61" s="36"/>
      <c r="AQ61" s="11"/>
    </row>
    <row r="62" spans="2:43" s="2" customFormat="1" ht="14.25" customHeight="1" x14ac:dyDescent="0.3">
      <c r="B62" s="10"/>
      <c r="D62" s="35"/>
      <c r="Z62" s="36"/>
      <c r="AC62" s="35"/>
      <c r="AO62" s="36"/>
      <c r="AQ62" s="11"/>
    </row>
    <row r="63" spans="2:43" s="2" customFormat="1" ht="14.25" customHeight="1" x14ac:dyDescent="0.3">
      <c r="B63" s="10"/>
      <c r="D63" s="35"/>
      <c r="Z63" s="36"/>
      <c r="AC63" s="35"/>
      <c r="AO63" s="36"/>
      <c r="AQ63" s="11"/>
    </row>
    <row r="64" spans="2:43" s="2" customFormat="1" ht="14.25" customHeight="1" x14ac:dyDescent="0.3">
      <c r="B64" s="10"/>
      <c r="D64" s="35"/>
      <c r="Z64" s="36"/>
      <c r="AC64" s="35"/>
      <c r="AO64" s="36"/>
      <c r="AQ64" s="11"/>
    </row>
    <row r="65" spans="2:43" s="2" customFormat="1" ht="14.25" customHeight="1" x14ac:dyDescent="0.3">
      <c r="B65" s="10"/>
      <c r="D65" s="35"/>
      <c r="Z65" s="36"/>
      <c r="AC65" s="35"/>
      <c r="AO65" s="36"/>
      <c r="AQ65" s="11"/>
    </row>
    <row r="66" spans="2:43" s="2" customFormat="1" ht="14.25" customHeight="1" x14ac:dyDescent="0.3">
      <c r="B66" s="10"/>
      <c r="D66" s="35"/>
      <c r="Z66" s="36"/>
      <c r="AC66" s="35"/>
      <c r="AO66" s="36"/>
      <c r="AQ66" s="11"/>
    </row>
    <row r="67" spans="2:43" s="2" customFormat="1" ht="14.25" customHeight="1" x14ac:dyDescent="0.3">
      <c r="B67" s="10"/>
      <c r="D67" s="35"/>
      <c r="Z67" s="36"/>
      <c r="AC67" s="35"/>
      <c r="AO67" s="36"/>
      <c r="AQ67" s="11"/>
    </row>
    <row r="68" spans="2:43" s="2" customFormat="1" ht="14.25" customHeight="1" x14ac:dyDescent="0.3">
      <c r="B68" s="10"/>
      <c r="D68" s="35"/>
      <c r="Z68" s="36"/>
      <c r="AC68" s="35"/>
      <c r="AO68" s="36"/>
      <c r="AQ68" s="11"/>
    </row>
    <row r="69" spans="2:43" s="6" customFormat="1" ht="15.75" customHeight="1" x14ac:dyDescent="0.3">
      <c r="B69" s="19"/>
      <c r="D69" s="37" t="s">
        <v>43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9" t="s">
        <v>44</v>
      </c>
      <c r="S69" s="38"/>
      <c r="T69" s="38"/>
      <c r="U69" s="38"/>
      <c r="V69" s="38"/>
      <c r="W69" s="38"/>
      <c r="X69" s="38"/>
      <c r="Y69" s="38"/>
      <c r="Z69" s="40"/>
      <c r="AC69" s="37" t="s">
        <v>43</v>
      </c>
      <c r="AD69" s="38"/>
      <c r="AE69" s="38"/>
      <c r="AF69" s="38"/>
      <c r="AG69" s="38"/>
      <c r="AH69" s="38"/>
      <c r="AI69" s="38"/>
      <c r="AJ69" s="38"/>
      <c r="AK69" s="38"/>
      <c r="AL69" s="38"/>
      <c r="AM69" s="39" t="s">
        <v>44</v>
      </c>
      <c r="AN69" s="38"/>
      <c r="AO69" s="40"/>
      <c r="AQ69" s="20"/>
    </row>
    <row r="70" spans="2:43" s="6" customFormat="1" ht="7.5" customHeight="1" x14ac:dyDescent="0.3">
      <c r="B70" s="19"/>
      <c r="AQ70" s="20"/>
    </row>
    <row r="71" spans="2:43" s="6" customFormat="1" ht="7.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3"/>
    </row>
    <row r="75" spans="2:43" s="6" customFormat="1" ht="7.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6"/>
    </row>
    <row r="76" spans="2:43" s="6" customFormat="1" ht="37.5" customHeight="1" x14ac:dyDescent="0.3">
      <c r="B76" s="19"/>
      <c r="C76" s="208" t="s">
        <v>47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/>
      <c r="AN76" s="191"/>
      <c r="AO76" s="191"/>
      <c r="AP76" s="191"/>
      <c r="AQ76" s="20"/>
    </row>
    <row r="77" spans="2:43" s="14" customFormat="1" ht="15" customHeight="1" x14ac:dyDescent="0.3">
      <c r="B77" s="47"/>
      <c r="C77" s="16" t="s">
        <v>12</v>
      </c>
      <c r="L77" s="14" t="str">
        <f>$K$5</f>
        <v>2015-12</v>
      </c>
      <c r="AQ77" s="48"/>
    </row>
    <row r="78" spans="2:43" s="49" customFormat="1" ht="37.5" customHeight="1" x14ac:dyDescent="0.3">
      <c r="B78" s="50"/>
      <c r="C78" s="49" t="s">
        <v>14</v>
      </c>
      <c r="L78" s="201" t="str">
        <f>$K$6</f>
        <v>„Výzkumné a vývojové centrum ELISABETH PHARMACON“</v>
      </c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Q78" s="51"/>
    </row>
    <row r="79" spans="2:43" s="6" customFormat="1" ht="7.5" customHeight="1" x14ac:dyDescent="0.3">
      <c r="B79" s="19"/>
      <c r="AQ79" s="20"/>
    </row>
    <row r="80" spans="2:43" s="6" customFormat="1" ht="15.75" customHeight="1" x14ac:dyDescent="0.3">
      <c r="B80" s="19"/>
      <c r="C80" s="16" t="s">
        <v>17</v>
      </c>
      <c r="L80" s="52" t="str">
        <f>IF($K$8="","",$K$8)</f>
        <v xml:space="preserve"> </v>
      </c>
      <c r="AI80" s="16" t="s">
        <v>19</v>
      </c>
      <c r="AM80" s="53" t="str">
        <f>IF($AN$8="","",$AN$8)</f>
        <v/>
      </c>
      <c r="AQ80" s="20"/>
    </row>
    <row r="81" spans="1:76" s="6" customFormat="1" ht="7.5" customHeight="1" x14ac:dyDescent="0.3">
      <c r="B81" s="19"/>
      <c r="AQ81" s="20"/>
    </row>
    <row r="82" spans="1:76" s="6" customFormat="1" ht="18.75" customHeight="1" x14ac:dyDescent="0.3">
      <c r="B82" s="19"/>
      <c r="C82" s="16" t="s">
        <v>20</v>
      </c>
      <c r="L82" s="14" t="str">
        <f>IF($E$11="","",$E$11)</f>
        <v xml:space="preserve"> </v>
      </c>
      <c r="AI82" s="16" t="s">
        <v>24</v>
      </c>
      <c r="AM82" s="209" t="str">
        <f>IF($E$17="","",$E$17)</f>
        <v xml:space="preserve"> </v>
      </c>
      <c r="AN82" s="191"/>
      <c r="AO82" s="191"/>
      <c r="AP82" s="191"/>
      <c r="AQ82" s="20"/>
      <c r="AS82" s="210" t="s">
        <v>48</v>
      </c>
      <c r="AT82" s="211"/>
      <c r="AU82" s="33"/>
      <c r="AV82" s="33"/>
      <c r="AW82" s="33"/>
      <c r="AX82" s="33"/>
      <c r="AY82" s="33"/>
      <c r="AZ82" s="33"/>
      <c r="BA82" s="33"/>
      <c r="BB82" s="33"/>
      <c r="BC82" s="33"/>
      <c r="BD82" s="34"/>
    </row>
    <row r="83" spans="1:76" s="6" customFormat="1" ht="15.75" customHeight="1" x14ac:dyDescent="0.3">
      <c r="B83" s="19"/>
      <c r="C83" s="16" t="s">
        <v>23</v>
      </c>
      <c r="L83" s="14" t="str">
        <f>IF($E$14="","",$E$14)</f>
        <v xml:space="preserve"> </v>
      </c>
      <c r="AI83" s="16" t="s">
        <v>26</v>
      </c>
      <c r="AM83" s="209" t="str">
        <f>IF($E$20="","",$E$20)</f>
        <v xml:space="preserve"> </v>
      </c>
      <c r="AN83" s="191"/>
      <c r="AO83" s="191"/>
      <c r="AP83" s="191"/>
      <c r="AQ83" s="20"/>
      <c r="AS83" s="212"/>
      <c r="AT83" s="191"/>
      <c r="BD83" s="55"/>
    </row>
    <row r="84" spans="1:76" s="6" customFormat="1" ht="12" customHeight="1" x14ac:dyDescent="0.3">
      <c r="B84" s="19"/>
      <c r="AQ84" s="20"/>
      <c r="AS84" s="212"/>
      <c r="AT84" s="191"/>
      <c r="BD84" s="55"/>
    </row>
    <row r="85" spans="1:76" s="6" customFormat="1" ht="30" customHeight="1" x14ac:dyDescent="0.3">
      <c r="B85" s="19"/>
      <c r="C85" s="202" t="s">
        <v>49</v>
      </c>
      <c r="D85" s="203"/>
      <c r="E85" s="203"/>
      <c r="F85" s="203"/>
      <c r="G85" s="203"/>
      <c r="H85" s="30"/>
      <c r="I85" s="204" t="s">
        <v>50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51</v>
      </c>
      <c r="AH85" s="203"/>
      <c r="AI85" s="203"/>
      <c r="AJ85" s="203"/>
      <c r="AK85" s="203"/>
      <c r="AL85" s="203"/>
      <c r="AM85" s="203"/>
      <c r="AN85" s="204" t="s">
        <v>52</v>
      </c>
      <c r="AO85" s="203"/>
      <c r="AP85" s="205"/>
      <c r="AQ85" s="20"/>
      <c r="AS85" s="56" t="s">
        <v>53</v>
      </c>
      <c r="AT85" s="57" t="s">
        <v>54</v>
      </c>
      <c r="AU85" s="57" t="s">
        <v>55</v>
      </c>
      <c r="AV85" s="57" t="s">
        <v>56</v>
      </c>
      <c r="AW85" s="57" t="s">
        <v>57</v>
      </c>
      <c r="AX85" s="57" t="s">
        <v>58</v>
      </c>
      <c r="AY85" s="57" t="s">
        <v>59</v>
      </c>
      <c r="AZ85" s="57" t="s">
        <v>60</v>
      </c>
      <c r="BA85" s="57" t="s">
        <v>61</v>
      </c>
      <c r="BB85" s="57" t="s">
        <v>62</v>
      </c>
      <c r="BC85" s="57" t="s">
        <v>63</v>
      </c>
      <c r="BD85" s="58" t="s">
        <v>64</v>
      </c>
      <c r="BE85" s="59"/>
    </row>
    <row r="86" spans="1:76" s="6" customFormat="1" ht="12" customHeight="1" x14ac:dyDescent="0.3">
      <c r="B86" s="19"/>
      <c r="AQ86" s="20"/>
      <c r="AS86" s="60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4"/>
    </row>
    <row r="87" spans="1:76" s="49" customFormat="1" ht="33" customHeight="1" x14ac:dyDescent="0.3">
      <c r="B87" s="50"/>
      <c r="C87" s="61" t="s">
        <v>65</v>
      </c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190">
        <f>ROUND(SUM($AG$88:$AG$92),1)</f>
        <v>0</v>
      </c>
      <c r="AH87" s="200"/>
      <c r="AI87" s="200"/>
      <c r="AJ87" s="200"/>
      <c r="AK87" s="200"/>
      <c r="AL87" s="200"/>
      <c r="AM87" s="200"/>
      <c r="AN87" s="190">
        <f>SUM(AN88:AP92)</f>
        <v>0</v>
      </c>
      <c r="AO87" s="200"/>
      <c r="AP87" s="200"/>
      <c r="AQ87" s="51"/>
      <c r="AS87" s="62">
        <f>ROUND(SUM($AS$88:$AS$89),1)</f>
        <v>0</v>
      </c>
      <c r="AT87" s="63">
        <f>ROUND(SUM($AV$87:$AW$87),2)</f>
        <v>0</v>
      </c>
      <c r="AU87" s="64" t="e">
        <f>ROUND(SUM($AU$88:$AU$89),5)</f>
        <v>#VALUE!</v>
      </c>
      <c r="AV87" s="63">
        <v>0</v>
      </c>
      <c r="AW87" s="63">
        <f>ROUND($BA$87*$L$32,2)</f>
        <v>0</v>
      </c>
      <c r="AX87" s="63">
        <f>ROUND($BB$87*$L$31,2)</f>
        <v>0</v>
      </c>
      <c r="AY87" s="63">
        <f>ROUND($BC$87*$L$32,2)</f>
        <v>0</v>
      </c>
      <c r="AZ87" s="63">
        <f>ROUND(SUM($AZ$88:$AZ$92),1)</f>
        <v>0</v>
      </c>
      <c r="BA87" s="63">
        <f>ROUND(SUM($BA$88:$BA$89),1)</f>
        <v>0</v>
      </c>
      <c r="BB87" s="63">
        <f>ROUND(SUM($BB$88:$BB$89),1)</f>
        <v>0</v>
      </c>
      <c r="BC87" s="63">
        <f>ROUND(SUM($BC$88:$BC$89),1)</f>
        <v>0</v>
      </c>
      <c r="BD87" s="65">
        <f>ROUND(SUM($BD$88:$BD$89),1)</f>
        <v>0</v>
      </c>
      <c r="BS87" s="49" t="s">
        <v>66</v>
      </c>
      <c r="BT87" s="49" t="s">
        <v>67</v>
      </c>
      <c r="BU87" s="66" t="s">
        <v>68</v>
      </c>
      <c r="BV87" s="49" t="s">
        <v>69</v>
      </c>
      <c r="BW87" s="49" t="s">
        <v>70</v>
      </c>
      <c r="BX87" s="49" t="s">
        <v>71</v>
      </c>
    </row>
    <row r="88" spans="1:76" s="67" customFormat="1" ht="28.5" customHeight="1" x14ac:dyDescent="0.3">
      <c r="A88" s="147" t="s">
        <v>957</v>
      </c>
      <c r="B88" s="68"/>
      <c r="C88" s="69"/>
      <c r="D88" s="196" t="s">
        <v>72</v>
      </c>
      <c r="E88" s="197"/>
      <c r="F88" s="197"/>
      <c r="G88" s="197"/>
      <c r="H88" s="197"/>
      <c r="I88" s="69"/>
      <c r="J88" s="196" t="s">
        <v>73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4">
        <f>'01 - Stavební část'!$M$30</f>
        <v>0</v>
      </c>
      <c r="AH88" s="195"/>
      <c r="AI88" s="195"/>
      <c r="AJ88" s="195"/>
      <c r="AK88" s="195"/>
      <c r="AL88" s="195"/>
      <c r="AM88" s="195"/>
      <c r="AN88" s="194">
        <f>SUM($AG$88,$AT$88)</f>
        <v>0</v>
      </c>
      <c r="AO88" s="195"/>
      <c r="AP88" s="195"/>
      <c r="AQ88" s="70"/>
      <c r="AS88" s="71">
        <f>'01 - Stavební část'!$M$28</f>
        <v>0</v>
      </c>
      <c r="AT88" s="72">
        <f>ROUND(SUM($AV$88:$AW$88),2)</f>
        <v>0</v>
      </c>
      <c r="AU88" s="73">
        <v>0</v>
      </c>
      <c r="AV88" s="72">
        <f>'01 - Stavební část'!$M$32</f>
        <v>0</v>
      </c>
      <c r="AW88" s="72">
        <f>'01 - Stavební část'!$M$33</f>
        <v>0</v>
      </c>
      <c r="AX88" s="72">
        <f>'01 - Stavební část'!$M$34</f>
        <v>0</v>
      </c>
      <c r="AY88" s="72">
        <f>'01 - Stavební část'!$M$35</f>
        <v>0</v>
      </c>
      <c r="AZ88" s="72">
        <f>'01 - Stavební část'!$H$32</f>
        <v>0</v>
      </c>
      <c r="BA88" s="72">
        <f>'01 - Stavební část'!$H$33</f>
        <v>0</v>
      </c>
      <c r="BB88" s="72">
        <f>'01 - Stavební část'!$H$34</f>
        <v>0</v>
      </c>
      <c r="BC88" s="72">
        <f>'01 - Stavební část'!$H$35</f>
        <v>0</v>
      </c>
      <c r="BD88" s="74">
        <f>'01 - Stavební část'!$H$36</f>
        <v>0</v>
      </c>
      <c r="BT88" s="67" t="s">
        <v>74</v>
      </c>
      <c r="BV88" s="67" t="s">
        <v>69</v>
      </c>
      <c r="BW88" s="67" t="s">
        <v>75</v>
      </c>
      <c r="BX88" s="67" t="s">
        <v>70</v>
      </c>
    </row>
    <row r="89" spans="1:76" s="67" customFormat="1" ht="28.5" customHeight="1" x14ac:dyDescent="0.3">
      <c r="A89" s="147" t="s">
        <v>957</v>
      </c>
      <c r="B89" s="68"/>
      <c r="C89" s="69"/>
      <c r="D89" s="196" t="s">
        <v>76</v>
      </c>
      <c r="E89" s="197"/>
      <c r="F89" s="197"/>
      <c r="G89" s="197"/>
      <c r="H89" s="197"/>
      <c r="I89" s="69"/>
      <c r="J89" s="196" t="s">
        <v>77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4">
        <f>'02 - Zdravotechnika'!$M$30</f>
        <v>0</v>
      </c>
      <c r="AH89" s="195"/>
      <c r="AI89" s="195"/>
      <c r="AJ89" s="195"/>
      <c r="AK89" s="195"/>
      <c r="AL89" s="195"/>
      <c r="AM89" s="195"/>
      <c r="AN89" s="194">
        <f>SUM($AG$89,$AT$89)</f>
        <v>0</v>
      </c>
      <c r="AO89" s="195"/>
      <c r="AP89" s="195"/>
      <c r="AQ89" s="70"/>
      <c r="AS89" s="75">
        <f>'02 - Zdravotechnika'!$M$28</f>
        <v>0</v>
      </c>
      <c r="AT89" s="76">
        <f>ROUND(SUM($AV$89:$AW$89),2)</f>
        <v>0</v>
      </c>
      <c r="AU89" s="77" t="e">
        <f>'02 - Zdravotechnika'!$W$118</f>
        <v>#VALUE!</v>
      </c>
      <c r="AV89" s="76">
        <f>'02 - Zdravotechnika'!$M$32</f>
        <v>0</v>
      </c>
      <c r="AW89" s="76">
        <f>'02 - Zdravotechnika'!$M$33</f>
        <v>0</v>
      </c>
      <c r="AX89" s="76">
        <f>'02 - Zdravotechnika'!$M$34</f>
        <v>0</v>
      </c>
      <c r="AY89" s="76">
        <f>'02 - Zdravotechnika'!$M$35</f>
        <v>0</v>
      </c>
      <c r="AZ89" s="76">
        <f>'02 - Zdravotechnika'!$H$32</f>
        <v>0</v>
      </c>
      <c r="BA89" s="76">
        <f>'02 - Zdravotechnika'!$H$33</f>
        <v>0</v>
      </c>
      <c r="BB89" s="76">
        <f>'02 - Zdravotechnika'!$H$34</f>
        <v>0</v>
      </c>
      <c r="BC89" s="76">
        <f>'02 - Zdravotechnika'!$H$35</f>
        <v>0</v>
      </c>
      <c r="BD89" s="78">
        <f>'02 - Zdravotechnika'!$H$36</f>
        <v>0</v>
      </c>
      <c r="BT89" s="67" t="s">
        <v>74</v>
      </c>
      <c r="BV89" s="67" t="s">
        <v>69</v>
      </c>
      <c r="BW89" s="67" t="s">
        <v>78</v>
      </c>
      <c r="BX89" s="67" t="s">
        <v>70</v>
      </c>
    </row>
    <row r="90" spans="1:76" s="67" customFormat="1" ht="28.5" customHeight="1" x14ac:dyDescent="0.3">
      <c r="A90" s="147"/>
      <c r="B90" s="68"/>
      <c r="C90" s="69"/>
      <c r="D90" s="222" t="s">
        <v>966</v>
      </c>
      <c r="E90" s="223"/>
      <c r="F90" s="223"/>
      <c r="G90" s="223"/>
      <c r="H90" s="223"/>
      <c r="I90" s="69"/>
      <c r="J90" s="224" t="s">
        <v>963</v>
      </c>
      <c r="K90" s="197"/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4">
        <v>0</v>
      </c>
      <c r="AH90" s="194"/>
      <c r="AI90" s="194"/>
      <c r="AJ90" s="194"/>
      <c r="AK90" s="194"/>
      <c r="AL90" s="194"/>
      <c r="AM90" s="194"/>
      <c r="AN90" s="194">
        <f>AG90*1.21</f>
        <v>0</v>
      </c>
      <c r="AO90" s="195"/>
      <c r="AP90" s="195"/>
      <c r="AQ90" s="70"/>
      <c r="AS90" s="153"/>
      <c r="AT90" s="153"/>
      <c r="AU90" s="154"/>
      <c r="AV90" s="153"/>
      <c r="AW90" s="153"/>
      <c r="AX90" s="153"/>
      <c r="AY90" s="153"/>
      <c r="AZ90" s="153">
        <v>0</v>
      </c>
      <c r="BA90" s="153"/>
      <c r="BB90" s="153"/>
      <c r="BC90" s="153"/>
      <c r="BD90" s="153"/>
    </row>
    <row r="91" spans="1:76" s="67" customFormat="1" ht="28.5" customHeight="1" x14ac:dyDescent="0.3">
      <c r="A91" s="147"/>
      <c r="B91" s="68"/>
      <c r="C91" s="69"/>
      <c r="D91" s="222" t="s">
        <v>967</v>
      </c>
      <c r="E91" s="223"/>
      <c r="F91" s="223"/>
      <c r="G91" s="223"/>
      <c r="H91" s="223"/>
      <c r="I91" s="69"/>
      <c r="J91" s="224" t="s">
        <v>964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4">
        <v>0</v>
      </c>
      <c r="AH91" s="194"/>
      <c r="AI91" s="194"/>
      <c r="AJ91" s="194"/>
      <c r="AK91" s="194"/>
      <c r="AL91" s="194"/>
      <c r="AM91" s="194"/>
      <c r="AN91" s="194">
        <f>AG91*1.21</f>
        <v>0</v>
      </c>
      <c r="AO91" s="195"/>
      <c r="AP91" s="195"/>
      <c r="AQ91" s="70"/>
      <c r="AS91" s="153"/>
      <c r="AT91" s="153"/>
      <c r="AU91" s="154"/>
      <c r="AV91" s="153"/>
      <c r="AW91" s="153"/>
      <c r="AX91" s="153"/>
      <c r="AY91" s="153"/>
      <c r="AZ91" s="153">
        <v>0</v>
      </c>
      <c r="BA91" s="153"/>
      <c r="BB91" s="153"/>
      <c r="BC91" s="153"/>
      <c r="BD91" s="153"/>
    </row>
    <row r="92" spans="1:76" s="67" customFormat="1" ht="28.5" customHeight="1" x14ac:dyDescent="0.3">
      <c r="A92" s="147"/>
      <c r="B92" s="68"/>
      <c r="C92" s="155"/>
      <c r="D92" s="222" t="s">
        <v>968</v>
      </c>
      <c r="E92" s="223"/>
      <c r="F92" s="223"/>
      <c r="G92" s="223"/>
      <c r="H92" s="223"/>
      <c r="I92" s="69"/>
      <c r="J92" s="224" t="s">
        <v>965</v>
      </c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4">
        <v>0</v>
      </c>
      <c r="AH92" s="194"/>
      <c r="AI92" s="194"/>
      <c r="AJ92" s="194"/>
      <c r="AK92" s="194"/>
      <c r="AL92" s="194"/>
      <c r="AM92" s="194"/>
      <c r="AN92" s="194">
        <f>AG92*1.21</f>
        <v>0</v>
      </c>
      <c r="AO92" s="195"/>
      <c r="AP92" s="195"/>
      <c r="AQ92" s="70"/>
      <c r="AS92" s="153"/>
      <c r="AT92" s="153"/>
      <c r="AU92" s="154"/>
      <c r="AV92" s="153"/>
      <c r="AW92" s="153"/>
      <c r="AX92" s="153"/>
      <c r="AY92" s="153"/>
      <c r="AZ92" s="153">
        <v>0</v>
      </c>
      <c r="BA92" s="153"/>
      <c r="BB92" s="153"/>
      <c r="BC92" s="153"/>
      <c r="BD92" s="153"/>
    </row>
    <row r="93" spans="1:76" s="67" customFormat="1" ht="28.5" customHeight="1" x14ac:dyDescent="0.3">
      <c r="A93" s="147"/>
      <c r="B93" s="68"/>
      <c r="C93" s="69"/>
      <c r="D93" s="146"/>
      <c r="E93" s="69"/>
      <c r="F93" s="69"/>
      <c r="G93" s="69"/>
      <c r="H93" s="69"/>
      <c r="I93" s="69"/>
      <c r="J93" s="146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144"/>
      <c r="AH93" s="145"/>
      <c r="AI93" s="145"/>
      <c r="AJ93" s="145"/>
      <c r="AK93" s="145"/>
      <c r="AL93" s="145"/>
      <c r="AM93" s="145"/>
      <c r="AN93" s="144"/>
      <c r="AO93" s="145"/>
      <c r="AP93" s="145"/>
      <c r="AQ93" s="70"/>
      <c r="AS93" s="153"/>
      <c r="AT93" s="153"/>
      <c r="AU93" s="154"/>
      <c r="AV93" s="153"/>
      <c r="AW93" s="153"/>
      <c r="AX93" s="153"/>
      <c r="AY93" s="153"/>
      <c r="AZ93" s="153"/>
      <c r="BA93" s="153"/>
      <c r="BB93" s="153"/>
      <c r="BC93" s="153"/>
      <c r="BD93" s="153"/>
    </row>
    <row r="94" spans="1:76" s="2" customFormat="1" ht="14.25" customHeight="1" x14ac:dyDescent="0.3">
      <c r="B94" s="10"/>
      <c r="AQ94" s="11"/>
    </row>
    <row r="95" spans="1:76" s="6" customFormat="1" ht="30.75" customHeight="1" x14ac:dyDescent="0.3">
      <c r="B95" s="19"/>
      <c r="C95" s="61" t="s">
        <v>79</v>
      </c>
      <c r="AG95" s="190">
        <v>0</v>
      </c>
      <c r="AH95" s="191"/>
      <c r="AI95" s="191"/>
      <c r="AJ95" s="191"/>
      <c r="AK95" s="191"/>
      <c r="AL95" s="191"/>
      <c r="AM95" s="191"/>
      <c r="AN95" s="190">
        <v>0</v>
      </c>
      <c r="AO95" s="191"/>
      <c r="AP95" s="191"/>
      <c r="AQ95" s="20"/>
      <c r="AS95" s="56" t="s">
        <v>80</v>
      </c>
      <c r="AT95" s="57" t="s">
        <v>81</v>
      </c>
      <c r="AU95" s="57" t="s">
        <v>31</v>
      </c>
      <c r="AV95" s="58" t="s">
        <v>54</v>
      </c>
      <c r="AW95" s="59"/>
    </row>
    <row r="96" spans="1:76" s="6" customFormat="1" ht="12" customHeight="1" x14ac:dyDescent="0.3">
      <c r="B96" s="19"/>
      <c r="AQ96" s="20"/>
      <c r="AS96" s="33"/>
      <c r="AT96" s="33"/>
      <c r="AU96" s="33"/>
      <c r="AV96" s="33"/>
    </row>
    <row r="97" spans="2:43" s="6" customFormat="1" ht="30.75" customHeight="1" x14ac:dyDescent="0.3">
      <c r="B97" s="19"/>
      <c r="C97" s="79" t="s">
        <v>82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92">
        <f>ROUND($AG$87+$AG$95,1)</f>
        <v>0</v>
      </c>
      <c r="AH97" s="193"/>
      <c r="AI97" s="193"/>
      <c r="AJ97" s="193"/>
      <c r="AK97" s="193"/>
      <c r="AL97" s="193"/>
      <c r="AM97" s="193"/>
      <c r="AN97" s="192">
        <f>$AN$87+$AN$95</f>
        <v>0</v>
      </c>
      <c r="AO97" s="193"/>
      <c r="AP97" s="193"/>
      <c r="AQ97" s="20"/>
    </row>
    <row r="98" spans="2:43" s="6" customFormat="1" ht="7.5" customHeight="1" x14ac:dyDescent="0.3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3"/>
    </row>
    <row r="100" spans="2:43" ht="14.25" customHeight="1" x14ac:dyDescent="0.3">
      <c r="C100" s="158" t="s">
        <v>969</v>
      </c>
    </row>
  </sheetData>
  <mergeCells count="61">
    <mergeCell ref="D92:H92"/>
    <mergeCell ref="J92:AF92"/>
    <mergeCell ref="AG92:AM92"/>
    <mergeCell ref="AN92:AP92"/>
    <mergeCell ref="D90:H90"/>
    <mergeCell ref="J90:AF90"/>
    <mergeCell ref="AG90:AM90"/>
    <mergeCell ref="AN90:AP90"/>
    <mergeCell ref="D91:H91"/>
    <mergeCell ref="J91:AF91"/>
    <mergeCell ref="AG91:AM91"/>
    <mergeCell ref="AN91:AP91"/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AS82:AT84"/>
    <mergeCell ref="AM83:AP83"/>
    <mergeCell ref="L34:O34"/>
    <mergeCell ref="W34:AE34"/>
    <mergeCell ref="AK34:AO34"/>
    <mergeCell ref="L35:O35"/>
    <mergeCell ref="W35:AE35"/>
    <mergeCell ref="AK35:AO35"/>
    <mergeCell ref="D89:H89"/>
    <mergeCell ref="J89:AF89"/>
    <mergeCell ref="AR2:BE2"/>
    <mergeCell ref="AG87:AM87"/>
    <mergeCell ref="AN87:AP87"/>
    <mergeCell ref="L78:AO78"/>
    <mergeCell ref="C85:G85"/>
    <mergeCell ref="I85:AF85"/>
    <mergeCell ref="AG85:AM85"/>
    <mergeCell ref="AN85:AP85"/>
    <mergeCell ref="D88:H88"/>
    <mergeCell ref="J88:AF88"/>
    <mergeCell ref="X37:AB37"/>
    <mergeCell ref="AK37:AO37"/>
    <mergeCell ref="C76:AP76"/>
    <mergeCell ref="AM82:AP82"/>
    <mergeCell ref="AG95:AM95"/>
    <mergeCell ref="AN95:AP95"/>
    <mergeCell ref="AG97:AM97"/>
    <mergeCell ref="AN97:AP97"/>
    <mergeCell ref="AN88:AP88"/>
    <mergeCell ref="AG88:AM88"/>
    <mergeCell ref="AN89:AP89"/>
    <mergeCell ref="AG89:AM8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01 - Stavební část'!C2" tooltip="01 - Stavební část" display="/"/>
    <hyperlink ref="A89" location="'02 - Zdravotechnika'!C2" tooltip="02 - Zdravotechnika" display="/"/>
  </hyperlinks>
  <pageMargins left="0.59027779102325439" right="0.59027779102325439" top="0.52083337306976318" bottom="0.48611113429069519" header="0" footer="0"/>
  <pageSetup paperSize="9" scale="95" fitToHeight="100" orientation="portrait" blackAndWhite="1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55"/>
  <sheetViews>
    <sheetView showGridLines="0" workbookViewId="0">
      <pane ySplit="1" topLeftCell="A74" activePane="bottomLeft" state="frozenSplit"/>
      <selection pane="bottomLeft" activeCell="M82" sqref="M82"/>
    </sheetView>
  </sheetViews>
  <sheetFormatPr defaultColWidth="10.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4" width="4.33203125" style="2" customWidth="1"/>
    <col min="5" max="5" width="17.1640625" style="2" customWidth="1"/>
    <col min="6" max="7" width="11.1640625" style="2" customWidth="1"/>
    <col min="8" max="8" width="12.5" style="2" customWidth="1"/>
    <col min="9" max="9" width="7" style="2" customWidth="1"/>
    <col min="10" max="10" width="5.1640625" style="2" customWidth="1"/>
    <col min="11" max="11" width="11.5" style="2" customWidth="1"/>
    <col min="12" max="12" width="12" style="2" customWidth="1"/>
    <col min="13" max="14" width="6" style="2" customWidth="1"/>
    <col min="15" max="15" width="2" style="2" customWidth="1"/>
    <col min="16" max="16" width="12.5" style="2" customWidth="1"/>
    <col min="17" max="17" width="4.1640625" style="2" customWidth="1"/>
    <col min="18" max="18" width="1.6640625" style="2" customWidth="1"/>
    <col min="19" max="19" width="8.1640625" style="2" customWidth="1"/>
    <col min="20" max="20" width="29.6640625" style="2" hidden="1" customWidth="1"/>
    <col min="21" max="21" width="16.33203125" style="2" hidden="1" customWidth="1"/>
    <col min="22" max="22" width="12.33203125" style="2" hidden="1" customWidth="1"/>
    <col min="23" max="23" width="16.33203125" style="2" hidden="1" customWidth="1"/>
    <col min="24" max="24" width="12.16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33203125" style="2" hidden="1" customWidth="1"/>
    <col min="29" max="29" width="11" style="2" customWidth="1"/>
    <col min="30" max="30" width="15" style="2" customWidth="1"/>
    <col min="31" max="31" width="16.33203125" style="2" customWidth="1"/>
    <col min="32" max="43" width="10.5" style="1" customWidth="1"/>
    <col min="44" max="62" width="10.5" style="2" hidden="1" customWidth="1"/>
    <col min="63" max="63" width="6.83203125" style="2" customWidth="1"/>
    <col min="64" max="64" width="5.83203125" style="2" customWidth="1"/>
    <col min="65" max="16384" width="10.5" style="1"/>
  </cols>
  <sheetData>
    <row r="1" spans="1:256" s="3" customFormat="1" ht="22.5" customHeight="1" x14ac:dyDescent="0.3">
      <c r="A1" s="152"/>
      <c r="B1" s="149"/>
      <c r="C1" s="149"/>
      <c r="D1" s="150" t="s">
        <v>1</v>
      </c>
      <c r="E1" s="149"/>
      <c r="F1" s="151" t="s">
        <v>958</v>
      </c>
      <c r="G1" s="151"/>
      <c r="H1" s="227" t="s">
        <v>959</v>
      </c>
      <c r="I1" s="227"/>
      <c r="J1" s="227"/>
      <c r="K1" s="227"/>
      <c r="L1" s="151" t="s">
        <v>960</v>
      </c>
      <c r="M1" s="149"/>
      <c r="N1" s="149"/>
      <c r="O1" s="150" t="s">
        <v>83</v>
      </c>
      <c r="P1" s="149"/>
      <c r="Q1" s="149"/>
      <c r="R1" s="149"/>
      <c r="S1" s="151" t="s">
        <v>961</v>
      </c>
      <c r="T1" s="151"/>
      <c r="U1" s="152"/>
      <c r="V1" s="152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C2" s="219" t="s">
        <v>4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S2" s="198" t="s">
        <v>5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2" t="s">
        <v>75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2" t="s">
        <v>84</v>
      </c>
    </row>
    <row r="4" spans="1:256" s="2" customFormat="1" ht="37.5" customHeight="1" x14ac:dyDescent="0.3">
      <c r="B4" s="10"/>
      <c r="C4" s="208" t="s">
        <v>85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1"/>
      <c r="T4" s="12" t="s">
        <v>10</v>
      </c>
      <c r="AT4" s="2" t="s">
        <v>3</v>
      </c>
    </row>
    <row r="5" spans="1:256" s="2" customFormat="1" ht="7.5" customHeight="1" x14ac:dyDescent="0.3">
      <c r="B5" s="10"/>
      <c r="R5" s="11"/>
    </row>
    <row r="6" spans="1:256" s="2" customFormat="1" ht="26.25" customHeight="1" x14ac:dyDescent="0.3">
      <c r="B6" s="10"/>
      <c r="D6" s="16" t="s">
        <v>14</v>
      </c>
      <c r="F6" s="257" t="str">
        <f>'Rekapitulace stavby'!$K$6</f>
        <v>„Výzkumné a vývojové centrum ELISABETH PHARMACON“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R6" s="11"/>
    </row>
    <row r="7" spans="1:256" s="6" customFormat="1" ht="33.75" customHeight="1" x14ac:dyDescent="0.3">
      <c r="B7" s="19"/>
      <c r="D7" s="15" t="s">
        <v>86</v>
      </c>
      <c r="F7" s="220" t="s">
        <v>87</v>
      </c>
      <c r="G7" s="191"/>
      <c r="H7" s="191"/>
      <c r="I7" s="191"/>
      <c r="J7" s="191"/>
      <c r="K7" s="191"/>
      <c r="L7" s="191"/>
      <c r="M7" s="191"/>
      <c r="N7" s="191"/>
      <c r="O7" s="191"/>
      <c r="P7" s="191"/>
      <c r="R7" s="20"/>
    </row>
    <row r="8" spans="1:256" s="6" customFormat="1" ht="15" customHeight="1" x14ac:dyDescent="0.3">
      <c r="B8" s="19"/>
      <c r="D8" s="16" t="s">
        <v>15</v>
      </c>
      <c r="F8" s="14"/>
      <c r="M8" s="16" t="s">
        <v>16</v>
      </c>
      <c r="O8" s="14"/>
      <c r="R8" s="20"/>
    </row>
    <row r="9" spans="1:256" s="6" customFormat="1" ht="15" customHeight="1" x14ac:dyDescent="0.3">
      <c r="B9" s="19"/>
      <c r="D9" s="16" t="s">
        <v>17</v>
      </c>
      <c r="F9" s="14" t="s">
        <v>18</v>
      </c>
      <c r="M9" s="16" t="s">
        <v>19</v>
      </c>
      <c r="O9" s="251"/>
      <c r="P9" s="191"/>
      <c r="R9" s="20"/>
    </row>
    <row r="10" spans="1:256" s="6" customFormat="1" ht="12" customHeight="1" x14ac:dyDescent="0.3">
      <c r="B10" s="19"/>
      <c r="R10" s="20"/>
    </row>
    <row r="11" spans="1:256" s="6" customFormat="1" ht="15" customHeight="1" x14ac:dyDescent="0.3">
      <c r="B11" s="19"/>
      <c r="D11" s="16" t="s">
        <v>20</v>
      </c>
      <c r="M11" s="16" t="s">
        <v>21</v>
      </c>
      <c r="O11" s="209" t="str">
        <f>IF('Rekapitulace stavby'!$AN$10="","",'Rekapitulace stavby'!$AN$10)</f>
        <v/>
      </c>
      <c r="P11" s="191"/>
      <c r="R11" s="20"/>
    </row>
    <row r="12" spans="1:256" s="6" customFormat="1" ht="18.75" customHeight="1" x14ac:dyDescent="0.3">
      <c r="B12" s="19"/>
      <c r="E12" s="14" t="str">
        <f>IF('Rekapitulace stavby'!$E$11="","",'Rekapitulace stavby'!$E$11)</f>
        <v xml:space="preserve"> </v>
      </c>
      <c r="M12" s="16" t="s">
        <v>22</v>
      </c>
      <c r="O12" s="209" t="str">
        <f>IF('Rekapitulace stavby'!$AN$11="","",'Rekapitulace stavby'!$AN$11)</f>
        <v/>
      </c>
      <c r="P12" s="191"/>
      <c r="R12" s="20"/>
    </row>
    <row r="13" spans="1:256" s="6" customFormat="1" ht="7.5" customHeight="1" x14ac:dyDescent="0.3">
      <c r="B13" s="19"/>
      <c r="R13" s="20"/>
    </row>
    <row r="14" spans="1:256" s="6" customFormat="1" ht="15" customHeight="1" x14ac:dyDescent="0.3">
      <c r="B14" s="19"/>
      <c r="D14" s="16" t="s">
        <v>23</v>
      </c>
      <c r="M14" s="16" t="s">
        <v>21</v>
      </c>
      <c r="O14" s="209" t="str">
        <f>IF('Rekapitulace stavby'!$AN$13="","",'Rekapitulace stavby'!$AN$13)</f>
        <v/>
      </c>
      <c r="P14" s="191"/>
      <c r="R14" s="20"/>
    </row>
    <row r="15" spans="1:256" s="6" customFormat="1" ht="18.75" customHeight="1" x14ac:dyDescent="0.3">
      <c r="B15" s="19"/>
      <c r="E15" s="14" t="str">
        <f>IF('Rekapitulace stavby'!$E$14="","",'Rekapitulace stavby'!$E$14)</f>
        <v xml:space="preserve"> </v>
      </c>
      <c r="M15" s="16" t="s">
        <v>22</v>
      </c>
      <c r="O15" s="209" t="str">
        <f>IF('Rekapitulace stavby'!$AN$14="","",'Rekapitulace stavby'!$AN$14)</f>
        <v/>
      </c>
      <c r="P15" s="191"/>
      <c r="R15" s="20"/>
    </row>
    <row r="16" spans="1:256" s="6" customFormat="1" ht="7.5" customHeight="1" x14ac:dyDescent="0.3">
      <c r="B16" s="19"/>
      <c r="R16" s="20"/>
    </row>
    <row r="17" spans="2:18" s="6" customFormat="1" ht="15" customHeight="1" x14ac:dyDescent="0.3">
      <c r="B17" s="19"/>
      <c r="D17" s="16" t="s">
        <v>24</v>
      </c>
      <c r="M17" s="16" t="s">
        <v>21</v>
      </c>
      <c r="O17" s="209" t="str">
        <f>IF('Rekapitulace stavby'!$AN$16="","",'Rekapitulace stavby'!$AN$16)</f>
        <v/>
      </c>
      <c r="P17" s="191"/>
      <c r="R17" s="20"/>
    </row>
    <row r="18" spans="2:18" s="6" customFormat="1" ht="18.75" customHeight="1" x14ac:dyDescent="0.3">
      <c r="B18" s="19"/>
      <c r="E18" s="14" t="str">
        <f>IF('Rekapitulace stavby'!$E$17="","",'Rekapitulace stavby'!$E$17)</f>
        <v xml:space="preserve"> </v>
      </c>
      <c r="M18" s="16" t="s">
        <v>22</v>
      </c>
      <c r="O18" s="209" t="str">
        <f>IF('Rekapitulace stavby'!$AN$17="","",'Rekapitulace stavby'!$AN$17)</f>
        <v/>
      </c>
      <c r="P18" s="191"/>
      <c r="R18" s="20"/>
    </row>
    <row r="19" spans="2:18" s="6" customFormat="1" ht="7.5" customHeight="1" x14ac:dyDescent="0.3">
      <c r="B19" s="19"/>
      <c r="R19" s="20"/>
    </row>
    <row r="20" spans="2:18" s="6" customFormat="1" ht="15" customHeight="1" x14ac:dyDescent="0.3">
      <c r="B20" s="19"/>
      <c r="D20" s="16" t="s">
        <v>26</v>
      </c>
      <c r="M20" s="16" t="s">
        <v>21</v>
      </c>
      <c r="O20" s="209" t="str">
        <f>IF('Rekapitulace stavby'!$AN$19="","",'Rekapitulace stavby'!$AN$19)</f>
        <v/>
      </c>
      <c r="P20" s="191"/>
      <c r="R20" s="20"/>
    </row>
    <row r="21" spans="2:18" s="6" customFormat="1" ht="18.75" customHeight="1" x14ac:dyDescent="0.3">
      <c r="B21" s="19"/>
      <c r="E21" s="14" t="str">
        <f>IF('Rekapitulace stavby'!$E$20="","",'Rekapitulace stavby'!$E$20)</f>
        <v xml:space="preserve"> </v>
      </c>
      <c r="M21" s="16" t="s">
        <v>22</v>
      </c>
      <c r="O21" s="209" t="str">
        <f>IF('Rekapitulace stavby'!$AN$20="","",'Rekapitulace stavby'!$AN$20)</f>
        <v/>
      </c>
      <c r="P21" s="191"/>
      <c r="R21" s="20"/>
    </row>
    <row r="22" spans="2:18" s="6" customFormat="1" ht="7.5" customHeight="1" x14ac:dyDescent="0.3">
      <c r="B22" s="19"/>
      <c r="R22" s="20"/>
    </row>
    <row r="23" spans="2:18" s="6" customFormat="1" ht="15" customHeight="1" x14ac:dyDescent="0.3">
      <c r="B23" s="19"/>
      <c r="D23" s="16" t="s">
        <v>27</v>
      </c>
      <c r="R23" s="20"/>
    </row>
    <row r="24" spans="2:18" s="80" customFormat="1" ht="15.75" customHeight="1" x14ac:dyDescent="0.3">
      <c r="B24" s="81"/>
      <c r="E24" s="221"/>
      <c r="F24" s="259"/>
      <c r="G24" s="259"/>
      <c r="H24" s="259"/>
      <c r="I24" s="259"/>
      <c r="J24" s="259"/>
      <c r="K24" s="259"/>
      <c r="L24" s="259"/>
      <c r="R24" s="82"/>
    </row>
    <row r="25" spans="2:18" s="6" customFormat="1" ht="7.5" customHeight="1" x14ac:dyDescent="0.3">
      <c r="B25" s="19"/>
      <c r="R25" s="20"/>
    </row>
    <row r="26" spans="2:18" s="6" customFormat="1" ht="7.5" customHeight="1" x14ac:dyDescent="0.3">
      <c r="B26" s="19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R26" s="20"/>
    </row>
    <row r="27" spans="2:18" s="6" customFormat="1" ht="15" customHeight="1" x14ac:dyDescent="0.3">
      <c r="B27" s="19"/>
      <c r="D27" s="83" t="s">
        <v>88</v>
      </c>
      <c r="M27" s="216">
        <f>$N$88</f>
        <v>0</v>
      </c>
      <c r="N27" s="191"/>
      <c r="O27" s="191"/>
      <c r="P27" s="191"/>
      <c r="R27" s="20"/>
    </row>
    <row r="28" spans="2:18" s="6" customFormat="1" ht="15" customHeight="1" x14ac:dyDescent="0.3">
      <c r="B28" s="19"/>
      <c r="D28" s="18" t="s">
        <v>89</v>
      </c>
      <c r="M28" s="216">
        <f>$N$113</f>
        <v>0</v>
      </c>
      <c r="N28" s="191"/>
      <c r="O28" s="191"/>
      <c r="P28" s="191"/>
      <c r="R28" s="20"/>
    </row>
    <row r="29" spans="2:18" s="6" customFormat="1" ht="7.5" customHeight="1" x14ac:dyDescent="0.3">
      <c r="B29" s="19"/>
      <c r="R29" s="20"/>
    </row>
    <row r="30" spans="2:18" s="6" customFormat="1" ht="26.25" customHeight="1" x14ac:dyDescent="0.3">
      <c r="B30" s="19"/>
      <c r="D30" s="84" t="s">
        <v>30</v>
      </c>
      <c r="M30" s="262">
        <f>ROUND($M$27+$M$28,1)</f>
        <v>0</v>
      </c>
      <c r="N30" s="191"/>
      <c r="O30" s="191"/>
      <c r="P30" s="191"/>
      <c r="R30" s="20"/>
    </row>
    <row r="31" spans="2:18" s="6" customFormat="1" ht="7.5" customHeight="1" x14ac:dyDescent="0.3">
      <c r="B31" s="19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R31" s="20"/>
    </row>
    <row r="32" spans="2:18" s="6" customFormat="1" ht="15" customHeight="1" x14ac:dyDescent="0.3">
      <c r="B32" s="19"/>
      <c r="D32" s="24" t="s">
        <v>31</v>
      </c>
      <c r="E32" s="24" t="s">
        <v>32</v>
      </c>
      <c r="F32" s="25">
        <v>0.21</v>
      </c>
      <c r="G32" s="85" t="s">
        <v>33</v>
      </c>
      <c r="H32" s="261">
        <f>ROUND((SUM($BE$113:$BE$115)+SUM($BE$133:$BE$554)),1)</f>
        <v>0</v>
      </c>
      <c r="I32" s="191"/>
      <c r="J32" s="191"/>
      <c r="M32" s="261">
        <f>ROUND(ROUND((SUM($BE$113:$BE$115)+SUM($BE$133:$BE$554)),1)*$F$32,2)</f>
        <v>0</v>
      </c>
      <c r="N32" s="191"/>
      <c r="O32" s="191"/>
      <c r="P32" s="191"/>
      <c r="R32" s="20"/>
    </row>
    <row r="33" spans="2:18" s="6" customFormat="1" ht="15" customHeight="1" x14ac:dyDescent="0.3">
      <c r="B33" s="19"/>
      <c r="E33" s="24" t="s">
        <v>34</v>
      </c>
      <c r="F33" s="25">
        <v>0.15</v>
      </c>
      <c r="G33" s="85" t="s">
        <v>33</v>
      </c>
      <c r="H33" s="261">
        <f>ROUND((SUM($BF$113:$BF$115)+SUM($BF$133:$BF$554)),1)</f>
        <v>0</v>
      </c>
      <c r="I33" s="191"/>
      <c r="J33" s="191"/>
      <c r="M33" s="261">
        <f>ROUND(ROUND((SUM($BF$113:$BF$115)+SUM($BF$133:$BF$554)),1)*$F$33,2)</f>
        <v>0</v>
      </c>
      <c r="N33" s="191"/>
      <c r="O33" s="191"/>
      <c r="P33" s="191"/>
      <c r="R33" s="20"/>
    </row>
    <row r="34" spans="2:18" s="6" customFormat="1" ht="15" hidden="1" customHeight="1" x14ac:dyDescent="0.3">
      <c r="B34" s="19"/>
      <c r="E34" s="24" t="s">
        <v>35</v>
      </c>
      <c r="F34" s="25">
        <v>0.21</v>
      </c>
      <c r="G34" s="85" t="s">
        <v>33</v>
      </c>
      <c r="H34" s="261">
        <f>ROUND((SUM($BG$113:$BG$115)+SUM($BG$133:$BG$554)),1)</f>
        <v>0</v>
      </c>
      <c r="I34" s="191"/>
      <c r="J34" s="191"/>
      <c r="M34" s="261">
        <v>0</v>
      </c>
      <c r="N34" s="191"/>
      <c r="O34" s="191"/>
      <c r="P34" s="191"/>
      <c r="R34" s="20"/>
    </row>
    <row r="35" spans="2:18" s="6" customFormat="1" ht="15" hidden="1" customHeight="1" x14ac:dyDescent="0.3">
      <c r="B35" s="19"/>
      <c r="E35" s="24" t="s">
        <v>36</v>
      </c>
      <c r="F35" s="25">
        <v>0.15</v>
      </c>
      <c r="G35" s="85" t="s">
        <v>33</v>
      </c>
      <c r="H35" s="261">
        <f>ROUND((SUM($BH$113:$BH$115)+SUM($BH$133:$BH$554)),1)</f>
        <v>0</v>
      </c>
      <c r="I35" s="191"/>
      <c r="J35" s="191"/>
      <c r="M35" s="261">
        <v>0</v>
      </c>
      <c r="N35" s="191"/>
      <c r="O35" s="191"/>
      <c r="P35" s="191"/>
      <c r="R35" s="20"/>
    </row>
    <row r="36" spans="2:18" s="6" customFormat="1" ht="15" hidden="1" customHeight="1" x14ac:dyDescent="0.3">
      <c r="B36" s="19"/>
      <c r="E36" s="24" t="s">
        <v>37</v>
      </c>
      <c r="F36" s="25">
        <v>0</v>
      </c>
      <c r="G36" s="85" t="s">
        <v>33</v>
      </c>
      <c r="H36" s="261">
        <f>ROUND((SUM($BI$113:$BI$115)+SUM($BI$133:$BI$554)),1)</f>
        <v>0</v>
      </c>
      <c r="I36" s="191"/>
      <c r="J36" s="191"/>
      <c r="M36" s="261">
        <v>0</v>
      </c>
      <c r="N36" s="191"/>
      <c r="O36" s="191"/>
      <c r="P36" s="191"/>
      <c r="R36" s="20"/>
    </row>
    <row r="37" spans="2:18" s="6" customFormat="1" ht="7.5" customHeight="1" x14ac:dyDescent="0.3">
      <c r="B37" s="19"/>
      <c r="R37" s="20"/>
    </row>
    <row r="38" spans="2:18" s="6" customFormat="1" ht="26.25" customHeight="1" x14ac:dyDescent="0.3">
      <c r="B38" s="19"/>
      <c r="C38" s="28"/>
      <c r="D38" s="29" t="s">
        <v>38</v>
      </c>
      <c r="E38" s="30"/>
      <c r="F38" s="30"/>
      <c r="G38" s="86" t="s">
        <v>39</v>
      </c>
      <c r="H38" s="31" t="s">
        <v>40</v>
      </c>
      <c r="I38" s="30"/>
      <c r="J38" s="30"/>
      <c r="K38" s="30"/>
      <c r="L38" s="207">
        <f>SUM($M$30:$M$36)</f>
        <v>0</v>
      </c>
      <c r="M38" s="203"/>
      <c r="N38" s="203"/>
      <c r="O38" s="203"/>
      <c r="P38" s="205"/>
      <c r="Q38" s="28"/>
      <c r="R38" s="20"/>
    </row>
    <row r="39" spans="2:18" s="6" customFormat="1" ht="15" customHeight="1" x14ac:dyDescent="0.3">
      <c r="B39" s="19"/>
      <c r="E39" s="157" t="s">
        <v>970</v>
      </c>
      <c r="R39" s="20"/>
    </row>
    <row r="40" spans="2:18" s="6" customFormat="1" ht="15" customHeight="1" x14ac:dyDescent="0.3">
      <c r="B40" s="19"/>
      <c r="R40" s="20"/>
    </row>
    <row r="41" spans="2:18" s="2" customFormat="1" ht="14.25" customHeight="1" x14ac:dyDescent="0.3">
      <c r="B41" s="10"/>
      <c r="R41" s="11"/>
    </row>
    <row r="42" spans="2:18" s="2" customFormat="1" ht="14.25" customHeight="1" x14ac:dyDescent="0.3">
      <c r="B42" s="10"/>
      <c r="R42" s="11"/>
    </row>
    <row r="43" spans="2:18" s="2" customFormat="1" ht="14.25" customHeight="1" x14ac:dyDescent="0.3">
      <c r="B43" s="10"/>
      <c r="R43" s="11"/>
    </row>
    <row r="44" spans="2:18" s="2" customFormat="1" ht="14.25" customHeight="1" x14ac:dyDescent="0.3">
      <c r="B44" s="10"/>
      <c r="R44" s="11"/>
    </row>
    <row r="45" spans="2:18" s="2" customFormat="1" ht="14.25" customHeight="1" x14ac:dyDescent="0.3">
      <c r="B45" s="10"/>
      <c r="R45" s="11"/>
    </row>
    <row r="46" spans="2:18" s="2" customFormat="1" ht="14.25" customHeight="1" x14ac:dyDescent="0.3">
      <c r="B46" s="10"/>
      <c r="R46" s="11"/>
    </row>
    <row r="47" spans="2:18" s="2" customFormat="1" ht="14.25" customHeight="1" x14ac:dyDescent="0.3">
      <c r="B47" s="10"/>
      <c r="R47" s="11"/>
    </row>
    <row r="48" spans="2:18" s="2" customFormat="1" ht="14.25" customHeight="1" x14ac:dyDescent="0.3">
      <c r="B48" s="10"/>
      <c r="R48" s="11"/>
    </row>
    <row r="49" spans="2:18" s="2" customFormat="1" ht="14.25" customHeight="1" x14ac:dyDescent="0.3">
      <c r="B49" s="10"/>
      <c r="R49" s="11"/>
    </row>
    <row r="50" spans="2:18" s="6" customFormat="1" ht="15.75" customHeight="1" x14ac:dyDescent="0.3">
      <c r="B50" s="19"/>
      <c r="D50" s="32" t="s">
        <v>41</v>
      </c>
      <c r="E50" s="33"/>
      <c r="F50" s="33"/>
      <c r="G50" s="33"/>
      <c r="H50" s="34"/>
      <c r="J50" s="32" t="s">
        <v>42</v>
      </c>
      <c r="K50" s="33"/>
      <c r="L50" s="33"/>
      <c r="M50" s="33"/>
      <c r="N50" s="33"/>
      <c r="O50" s="33"/>
      <c r="P50" s="34"/>
      <c r="R50" s="20"/>
    </row>
    <row r="51" spans="2:18" s="2" customFormat="1" ht="14.25" customHeight="1" x14ac:dyDescent="0.3">
      <c r="B51" s="10"/>
      <c r="D51" s="35"/>
      <c r="H51" s="36"/>
      <c r="J51" s="35"/>
      <c r="P51" s="36"/>
      <c r="R51" s="11"/>
    </row>
    <row r="52" spans="2:18" s="2" customFormat="1" ht="14.25" customHeight="1" x14ac:dyDescent="0.3">
      <c r="B52" s="10"/>
      <c r="D52" s="35"/>
      <c r="H52" s="36"/>
      <c r="J52" s="35"/>
      <c r="P52" s="36"/>
      <c r="R52" s="11"/>
    </row>
    <row r="53" spans="2:18" s="2" customFormat="1" ht="14.25" customHeight="1" x14ac:dyDescent="0.3">
      <c r="B53" s="10"/>
      <c r="D53" s="35"/>
      <c r="H53" s="36"/>
      <c r="J53" s="35"/>
      <c r="P53" s="36"/>
      <c r="R53" s="11"/>
    </row>
    <row r="54" spans="2:18" s="2" customFormat="1" ht="14.25" customHeight="1" x14ac:dyDescent="0.3">
      <c r="B54" s="10"/>
      <c r="D54" s="35"/>
      <c r="H54" s="36"/>
      <c r="J54" s="35"/>
      <c r="P54" s="36"/>
      <c r="R54" s="11"/>
    </row>
    <row r="55" spans="2:18" s="2" customFormat="1" ht="14.25" customHeight="1" x14ac:dyDescent="0.3">
      <c r="B55" s="10"/>
      <c r="D55" s="35"/>
      <c r="H55" s="36"/>
      <c r="J55" s="35"/>
      <c r="P55" s="36"/>
      <c r="R55" s="11"/>
    </row>
    <row r="56" spans="2:18" s="2" customFormat="1" ht="14.25" customHeight="1" x14ac:dyDescent="0.3">
      <c r="B56" s="10"/>
      <c r="D56" s="35"/>
      <c r="H56" s="36"/>
      <c r="J56" s="35"/>
      <c r="P56" s="36"/>
      <c r="R56" s="11"/>
    </row>
    <row r="57" spans="2:18" s="2" customFormat="1" ht="14.25" customHeight="1" x14ac:dyDescent="0.3">
      <c r="B57" s="10"/>
      <c r="D57" s="35"/>
      <c r="H57" s="36"/>
      <c r="J57" s="35"/>
      <c r="P57" s="36"/>
      <c r="R57" s="11"/>
    </row>
    <row r="58" spans="2:18" s="2" customFormat="1" ht="14.25" customHeight="1" x14ac:dyDescent="0.3">
      <c r="B58" s="10"/>
      <c r="D58" s="35"/>
      <c r="H58" s="36"/>
      <c r="J58" s="35"/>
      <c r="P58" s="36"/>
      <c r="R58" s="11"/>
    </row>
    <row r="59" spans="2:18" s="6" customFormat="1" ht="15.75" customHeight="1" x14ac:dyDescent="0.3">
      <c r="B59" s="19"/>
      <c r="D59" s="37" t="s">
        <v>43</v>
      </c>
      <c r="E59" s="38"/>
      <c r="F59" s="38"/>
      <c r="G59" s="39" t="s">
        <v>44</v>
      </c>
      <c r="H59" s="40"/>
      <c r="J59" s="37" t="s">
        <v>43</v>
      </c>
      <c r="K59" s="38"/>
      <c r="L59" s="38"/>
      <c r="M59" s="38"/>
      <c r="N59" s="39" t="s">
        <v>44</v>
      </c>
      <c r="O59" s="38"/>
      <c r="P59" s="40"/>
      <c r="R59" s="20"/>
    </row>
    <row r="60" spans="2:18" s="2" customFormat="1" ht="14.25" customHeight="1" x14ac:dyDescent="0.3">
      <c r="B60" s="10"/>
      <c r="R60" s="11"/>
    </row>
    <row r="61" spans="2:18" s="6" customFormat="1" ht="15.75" customHeight="1" x14ac:dyDescent="0.3">
      <c r="B61" s="19"/>
      <c r="D61" s="32" t="s">
        <v>45</v>
      </c>
      <c r="E61" s="33"/>
      <c r="F61" s="33"/>
      <c r="G61" s="33"/>
      <c r="H61" s="34"/>
      <c r="J61" s="32" t="s">
        <v>46</v>
      </c>
      <c r="K61" s="33"/>
      <c r="L61" s="33"/>
      <c r="M61" s="33"/>
      <c r="N61" s="33"/>
      <c r="O61" s="33"/>
      <c r="P61" s="34"/>
      <c r="R61" s="20"/>
    </row>
    <row r="62" spans="2:18" s="2" customFormat="1" ht="14.25" customHeight="1" x14ac:dyDescent="0.3">
      <c r="B62" s="10"/>
      <c r="D62" s="35"/>
      <c r="H62" s="36"/>
      <c r="J62" s="35"/>
      <c r="P62" s="36"/>
      <c r="R62" s="11"/>
    </row>
    <row r="63" spans="2:18" s="2" customFormat="1" ht="14.25" customHeight="1" x14ac:dyDescent="0.3">
      <c r="B63" s="10"/>
      <c r="D63" s="35"/>
      <c r="H63" s="36"/>
      <c r="J63" s="35"/>
      <c r="P63" s="36"/>
      <c r="R63" s="11"/>
    </row>
    <row r="64" spans="2:18" s="2" customFormat="1" ht="14.25" customHeight="1" x14ac:dyDescent="0.3">
      <c r="B64" s="10"/>
      <c r="D64" s="35"/>
      <c r="H64" s="36"/>
      <c r="J64" s="35"/>
      <c r="P64" s="36"/>
      <c r="R64" s="11"/>
    </row>
    <row r="65" spans="2:18" s="2" customFormat="1" ht="14.25" customHeight="1" x14ac:dyDescent="0.3">
      <c r="B65" s="10"/>
      <c r="D65" s="35"/>
      <c r="H65" s="36"/>
      <c r="J65" s="35"/>
      <c r="P65" s="36"/>
      <c r="R65" s="11"/>
    </row>
    <row r="66" spans="2:18" s="2" customFormat="1" ht="14.25" customHeight="1" x14ac:dyDescent="0.3">
      <c r="B66" s="10"/>
      <c r="D66" s="35"/>
      <c r="H66" s="36"/>
      <c r="J66" s="35"/>
      <c r="P66" s="36"/>
      <c r="R66" s="11"/>
    </row>
    <row r="67" spans="2:18" s="2" customFormat="1" ht="14.25" customHeight="1" x14ac:dyDescent="0.3">
      <c r="B67" s="10"/>
      <c r="D67" s="35"/>
      <c r="H67" s="36"/>
      <c r="J67" s="35"/>
      <c r="P67" s="36"/>
      <c r="R67" s="11"/>
    </row>
    <row r="68" spans="2:18" s="2" customFormat="1" ht="14.25" customHeight="1" x14ac:dyDescent="0.3">
      <c r="B68" s="10"/>
      <c r="D68" s="35"/>
      <c r="H68" s="36"/>
      <c r="J68" s="35"/>
      <c r="P68" s="36"/>
      <c r="R68" s="11"/>
    </row>
    <row r="69" spans="2:18" s="2" customFormat="1" ht="14.25" customHeight="1" x14ac:dyDescent="0.3">
      <c r="B69" s="10"/>
      <c r="D69" s="35"/>
      <c r="H69" s="36"/>
      <c r="J69" s="35"/>
      <c r="P69" s="36"/>
      <c r="R69" s="11"/>
    </row>
    <row r="70" spans="2:18" s="6" customFormat="1" ht="15.75" customHeight="1" x14ac:dyDescent="0.3">
      <c r="B70" s="19"/>
      <c r="D70" s="37" t="s">
        <v>43</v>
      </c>
      <c r="E70" s="38"/>
      <c r="F70" s="38"/>
      <c r="G70" s="39" t="s">
        <v>44</v>
      </c>
      <c r="H70" s="40"/>
      <c r="J70" s="37" t="s">
        <v>43</v>
      </c>
      <c r="K70" s="38"/>
      <c r="L70" s="38"/>
      <c r="M70" s="38"/>
      <c r="N70" s="39" t="s">
        <v>44</v>
      </c>
      <c r="O70" s="38"/>
      <c r="P70" s="40"/>
      <c r="R70" s="20"/>
    </row>
    <row r="71" spans="2:18" s="6" customFormat="1" ht="1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6" customFormat="1" ht="7.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6" customFormat="1" ht="37.5" customHeight="1" x14ac:dyDescent="0.3">
      <c r="B76" s="19"/>
      <c r="C76" s="208" t="s">
        <v>90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20"/>
    </row>
    <row r="77" spans="2:18" s="6" customFormat="1" ht="7.5" customHeight="1" x14ac:dyDescent="0.3">
      <c r="B77" s="19"/>
      <c r="R77" s="20"/>
    </row>
    <row r="78" spans="2:18" s="6" customFormat="1" ht="30.75" customHeight="1" x14ac:dyDescent="0.3">
      <c r="B78" s="19"/>
      <c r="C78" s="16" t="s">
        <v>14</v>
      </c>
      <c r="F78" s="257" t="str">
        <f>$F$6</f>
        <v>„Výzkumné a vývojové centrum ELISABETH PHARMACON“</v>
      </c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R78" s="20"/>
    </row>
    <row r="79" spans="2:18" s="6" customFormat="1" ht="37.5" customHeight="1" x14ac:dyDescent="0.3">
      <c r="B79" s="19"/>
      <c r="C79" s="49" t="s">
        <v>86</v>
      </c>
      <c r="F79" s="201" t="str">
        <f>$F$7</f>
        <v>01 - Stavební část</v>
      </c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R79" s="20"/>
    </row>
    <row r="80" spans="2:18" s="6" customFormat="1" ht="7.5" customHeight="1" x14ac:dyDescent="0.3">
      <c r="B80" s="19"/>
      <c r="R80" s="20"/>
    </row>
    <row r="81" spans="2:47" s="6" customFormat="1" ht="18.75" customHeight="1" x14ac:dyDescent="0.3">
      <c r="B81" s="19"/>
      <c r="C81" s="16" t="s">
        <v>17</v>
      </c>
      <c r="F81" s="14" t="str">
        <f>$F$9</f>
        <v xml:space="preserve"> </v>
      </c>
      <c r="K81" s="16" t="s">
        <v>19</v>
      </c>
      <c r="M81" s="251">
        <v>42550</v>
      </c>
      <c r="N81" s="191"/>
      <c r="O81" s="191"/>
      <c r="P81" s="191"/>
      <c r="R81" s="20"/>
    </row>
    <row r="82" spans="2:47" s="6" customFormat="1" ht="7.5" customHeight="1" x14ac:dyDescent="0.3">
      <c r="B82" s="19"/>
      <c r="R82" s="20"/>
    </row>
    <row r="83" spans="2:47" s="6" customFormat="1" ht="15.75" customHeight="1" x14ac:dyDescent="0.3">
      <c r="B83" s="19"/>
      <c r="C83" s="16" t="s">
        <v>20</v>
      </c>
      <c r="F83" s="14" t="str">
        <f>$E$12</f>
        <v xml:space="preserve"> </v>
      </c>
      <c r="K83" s="16" t="s">
        <v>24</v>
      </c>
      <c r="M83" s="209" t="str">
        <f>$E$18</f>
        <v xml:space="preserve"> </v>
      </c>
      <c r="N83" s="191"/>
      <c r="O83" s="191"/>
      <c r="P83" s="191"/>
      <c r="Q83" s="191"/>
      <c r="R83" s="20"/>
    </row>
    <row r="84" spans="2:47" s="6" customFormat="1" ht="15" customHeight="1" x14ac:dyDescent="0.3">
      <c r="B84" s="19"/>
      <c r="C84" s="16" t="s">
        <v>23</v>
      </c>
      <c r="F84" s="14" t="str">
        <f>IF($E$15="","",$E$15)</f>
        <v xml:space="preserve"> </v>
      </c>
      <c r="K84" s="16" t="s">
        <v>26</v>
      </c>
      <c r="M84" s="209" t="str">
        <f>$E$21</f>
        <v xml:space="preserve"> </v>
      </c>
      <c r="N84" s="191"/>
      <c r="O84" s="191"/>
      <c r="P84" s="191"/>
      <c r="Q84" s="191"/>
      <c r="R84" s="20"/>
    </row>
    <row r="85" spans="2:47" s="6" customFormat="1" ht="11.25" customHeight="1" x14ac:dyDescent="0.3">
      <c r="B85" s="19"/>
      <c r="R85" s="20"/>
    </row>
    <row r="86" spans="2:47" s="6" customFormat="1" ht="30" customHeight="1" x14ac:dyDescent="0.3">
      <c r="B86" s="19"/>
      <c r="C86" s="260" t="s">
        <v>91</v>
      </c>
      <c r="D86" s="193"/>
      <c r="E86" s="193"/>
      <c r="F86" s="193"/>
      <c r="G86" s="193"/>
      <c r="H86" s="28"/>
      <c r="I86" s="28"/>
      <c r="J86" s="28"/>
      <c r="K86" s="28"/>
      <c r="L86" s="28"/>
      <c r="M86" s="28"/>
      <c r="N86" s="260" t="s">
        <v>92</v>
      </c>
      <c r="O86" s="191"/>
      <c r="P86" s="191"/>
      <c r="Q86" s="191"/>
      <c r="R86" s="20"/>
    </row>
    <row r="87" spans="2:47" s="6" customFormat="1" ht="11.25" customHeight="1" x14ac:dyDescent="0.3">
      <c r="B87" s="19"/>
      <c r="R87" s="20"/>
    </row>
    <row r="88" spans="2:47" s="6" customFormat="1" ht="30" customHeight="1" x14ac:dyDescent="0.3">
      <c r="B88" s="19"/>
      <c r="C88" s="61" t="s">
        <v>93</v>
      </c>
      <c r="N88" s="190">
        <f>$N$133</f>
        <v>0</v>
      </c>
      <c r="O88" s="191"/>
      <c r="P88" s="191"/>
      <c r="Q88" s="191"/>
      <c r="R88" s="20"/>
      <c r="AU88" s="6" t="s">
        <v>94</v>
      </c>
    </row>
    <row r="89" spans="2:47" s="66" customFormat="1" ht="25.5" customHeight="1" x14ac:dyDescent="0.3">
      <c r="B89" s="87"/>
      <c r="D89" s="88" t="s">
        <v>95</v>
      </c>
      <c r="N89" s="255">
        <f>$N$134</f>
        <v>0</v>
      </c>
      <c r="O89" s="256"/>
      <c r="P89" s="256"/>
      <c r="Q89" s="256"/>
      <c r="R89" s="89"/>
    </row>
    <row r="90" spans="2:47" s="66" customFormat="1" ht="25.5" customHeight="1" x14ac:dyDescent="0.3">
      <c r="B90" s="87"/>
      <c r="D90" s="88" t="s">
        <v>96</v>
      </c>
      <c r="N90" s="255">
        <f>$N$174</f>
        <v>0</v>
      </c>
      <c r="O90" s="256"/>
      <c r="P90" s="256"/>
      <c r="Q90" s="256"/>
      <c r="R90" s="89"/>
    </row>
    <row r="91" spans="2:47" s="66" customFormat="1" ht="25.5" customHeight="1" x14ac:dyDescent="0.3">
      <c r="B91" s="87"/>
      <c r="D91" s="88" t="s">
        <v>97</v>
      </c>
      <c r="N91" s="255">
        <f>$N$202</f>
        <v>0</v>
      </c>
      <c r="O91" s="256"/>
      <c r="P91" s="256"/>
      <c r="Q91" s="256"/>
      <c r="R91" s="89"/>
    </row>
    <row r="92" spans="2:47" s="66" customFormat="1" ht="25.5" customHeight="1" x14ac:dyDescent="0.3">
      <c r="B92" s="87"/>
      <c r="D92" s="88" t="s">
        <v>98</v>
      </c>
      <c r="N92" s="255">
        <f>$N$223</f>
        <v>0</v>
      </c>
      <c r="O92" s="256"/>
      <c r="P92" s="256"/>
      <c r="Q92" s="256"/>
      <c r="R92" s="89"/>
    </row>
    <row r="93" spans="2:47" s="66" customFormat="1" ht="25.5" customHeight="1" x14ac:dyDescent="0.3">
      <c r="B93" s="87"/>
      <c r="D93" s="88" t="s">
        <v>99</v>
      </c>
      <c r="N93" s="255">
        <f>$N$253</f>
        <v>0</v>
      </c>
      <c r="O93" s="256"/>
      <c r="P93" s="256"/>
      <c r="Q93" s="256"/>
      <c r="R93" s="89"/>
    </row>
    <row r="94" spans="2:47" s="66" customFormat="1" ht="25.5" customHeight="1" x14ac:dyDescent="0.3">
      <c r="B94" s="87"/>
      <c r="D94" s="88" t="s">
        <v>100</v>
      </c>
      <c r="N94" s="255">
        <f>$N$258</f>
        <v>0</v>
      </c>
      <c r="O94" s="256"/>
      <c r="P94" s="256"/>
      <c r="Q94" s="256"/>
      <c r="R94" s="89"/>
    </row>
    <row r="95" spans="2:47" s="66" customFormat="1" ht="25.5" customHeight="1" x14ac:dyDescent="0.3">
      <c r="B95" s="87"/>
      <c r="D95" s="88" t="s">
        <v>101</v>
      </c>
      <c r="N95" s="255">
        <f>$N$269</f>
        <v>0</v>
      </c>
      <c r="O95" s="256"/>
      <c r="P95" s="256"/>
      <c r="Q95" s="256"/>
      <c r="R95" s="89"/>
    </row>
    <row r="96" spans="2:47" s="66" customFormat="1" ht="25.5" customHeight="1" x14ac:dyDescent="0.3">
      <c r="B96" s="87"/>
      <c r="D96" s="88" t="s">
        <v>102</v>
      </c>
      <c r="N96" s="255">
        <f>$N$276</f>
        <v>0</v>
      </c>
      <c r="O96" s="256"/>
      <c r="P96" s="256"/>
      <c r="Q96" s="256"/>
      <c r="R96" s="89"/>
    </row>
    <row r="97" spans="2:18" s="66" customFormat="1" ht="25.5" customHeight="1" x14ac:dyDescent="0.3">
      <c r="B97" s="87"/>
      <c r="D97" s="88" t="s">
        <v>103</v>
      </c>
      <c r="N97" s="255">
        <f>$N$304</f>
        <v>0</v>
      </c>
      <c r="O97" s="256"/>
      <c r="P97" s="256"/>
      <c r="Q97" s="256"/>
      <c r="R97" s="89"/>
    </row>
    <row r="98" spans="2:18" s="66" customFormat="1" ht="25.5" customHeight="1" x14ac:dyDescent="0.3">
      <c r="B98" s="87"/>
      <c r="D98" s="88" t="s">
        <v>104</v>
      </c>
      <c r="N98" s="255">
        <f>$N$306</f>
        <v>0</v>
      </c>
      <c r="O98" s="256"/>
      <c r="P98" s="256"/>
      <c r="Q98" s="256"/>
      <c r="R98" s="89"/>
    </row>
    <row r="99" spans="2:18" s="66" customFormat="1" ht="25.5" customHeight="1" x14ac:dyDescent="0.3">
      <c r="B99" s="87"/>
      <c r="D99" s="88" t="s">
        <v>105</v>
      </c>
      <c r="N99" s="255">
        <f>$N$312</f>
        <v>0</v>
      </c>
      <c r="O99" s="256"/>
      <c r="P99" s="256"/>
      <c r="Q99" s="256"/>
      <c r="R99" s="89"/>
    </row>
    <row r="100" spans="2:18" s="66" customFormat="1" ht="25.5" customHeight="1" x14ac:dyDescent="0.3">
      <c r="B100" s="87"/>
      <c r="D100" s="88" t="s">
        <v>106</v>
      </c>
      <c r="N100" s="255">
        <f>$N$322</f>
        <v>0</v>
      </c>
      <c r="O100" s="256"/>
      <c r="P100" s="256"/>
      <c r="Q100" s="256"/>
      <c r="R100" s="89"/>
    </row>
    <row r="101" spans="2:18" s="66" customFormat="1" ht="25.5" customHeight="1" x14ac:dyDescent="0.3">
      <c r="B101" s="87"/>
      <c r="D101" s="88" t="s">
        <v>107</v>
      </c>
      <c r="N101" s="255">
        <f>$N$337</f>
        <v>0</v>
      </c>
      <c r="O101" s="256"/>
      <c r="P101" s="256"/>
      <c r="Q101" s="256"/>
      <c r="R101" s="89"/>
    </row>
    <row r="102" spans="2:18" s="66" customFormat="1" ht="25.5" customHeight="1" x14ac:dyDescent="0.3">
      <c r="B102" s="87"/>
      <c r="D102" s="88" t="s">
        <v>108</v>
      </c>
      <c r="N102" s="255">
        <f>$N$366</f>
        <v>0</v>
      </c>
      <c r="O102" s="256"/>
      <c r="P102" s="256"/>
      <c r="Q102" s="256"/>
      <c r="R102" s="89"/>
    </row>
    <row r="103" spans="2:18" s="66" customFormat="1" ht="25.5" customHeight="1" x14ac:dyDescent="0.3">
      <c r="B103" s="87"/>
      <c r="D103" s="88" t="s">
        <v>109</v>
      </c>
      <c r="N103" s="255">
        <f>$N$415</f>
        <v>0</v>
      </c>
      <c r="O103" s="256"/>
      <c r="P103" s="256"/>
      <c r="Q103" s="256"/>
      <c r="R103" s="89"/>
    </row>
    <row r="104" spans="2:18" s="66" customFormat="1" ht="25.5" customHeight="1" x14ac:dyDescent="0.3">
      <c r="B104" s="87"/>
      <c r="D104" s="88" t="s">
        <v>110</v>
      </c>
      <c r="N104" s="255">
        <f>$N$436</f>
        <v>0</v>
      </c>
      <c r="O104" s="256"/>
      <c r="P104" s="256"/>
      <c r="Q104" s="256"/>
      <c r="R104" s="89"/>
    </row>
    <row r="105" spans="2:18" s="66" customFormat="1" ht="25.5" customHeight="1" x14ac:dyDescent="0.3">
      <c r="B105" s="87"/>
      <c r="D105" s="88" t="s">
        <v>111</v>
      </c>
      <c r="N105" s="255">
        <f>$N$471</f>
        <v>0</v>
      </c>
      <c r="O105" s="256"/>
      <c r="P105" s="256"/>
      <c r="Q105" s="256"/>
      <c r="R105" s="89"/>
    </row>
    <row r="106" spans="2:18" s="66" customFormat="1" ht="25.5" customHeight="1" x14ac:dyDescent="0.3">
      <c r="B106" s="87"/>
      <c r="D106" s="88" t="s">
        <v>112</v>
      </c>
      <c r="N106" s="255">
        <f>$N$484</f>
        <v>0</v>
      </c>
      <c r="O106" s="256"/>
      <c r="P106" s="256"/>
      <c r="Q106" s="256"/>
      <c r="R106" s="89"/>
    </row>
    <row r="107" spans="2:18" s="66" customFormat="1" ht="25.5" customHeight="1" x14ac:dyDescent="0.3">
      <c r="B107" s="87"/>
      <c r="D107" s="88" t="s">
        <v>113</v>
      </c>
      <c r="N107" s="255">
        <f>$N$513</f>
        <v>0</v>
      </c>
      <c r="O107" s="256"/>
      <c r="P107" s="256"/>
      <c r="Q107" s="256"/>
      <c r="R107" s="89"/>
    </row>
    <row r="108" spans="2:18" s="66" customFormat="1" ht="25.5" customHeight="1" x14ac:dyDescent="0.3">
      <c r="B108" s="87"/>
      <c r="D108" s="88" t="s">
        <v>114</v>
      </c>
      <c r="N108" s="255">
        <f>$N$518</f>
        <v>0</v>
      </c>
      <c r="O108" s="256"/>
      <c r="P108" s="256"/>
      <c r="Q108" s="256"/>
      <c r="R108" s="89"/>
    </row>
    <row r="109" spans="2:18" s="66" customFormat="1" ht="25.5" customHeight="1" x14ac:dyDescent="0.3">
      <c r="B109" s="87"/>
      <c r="D109" s="88" t="s">
        <v>115</v>
      </c>
      <c r="N109" s="255">
        <f>$N$523</f>
        <v>0</v>
      </c>
      <c r="O109" s="256"/>
      <c r="P109" s="256"/>
      <c r="Q109" s="256"/>
      <c r="R109" s="89"/>
    </row>
    <row r="110" spans="2:18" s="66" customFormat="1" ht="25.5" customHeight="1" x14ac:dyDescent="0.3">
      <c r="B110" s="87"/>
      <c r="D110" s="88" t="s">
        <v>116</v>
      </c>
      <c r="N110" s="255">
        <f>$N$536</f>
        <v>0</v>
      </c>
      <c r="O110" s="256"/>
      <c r="P110" s="256"/>
      <c r="Q110" s="256"/>
      <c r="R110" s="89"/>
    </row>
    <row r="111" spans="2:18" s="66" customFormat="1" ht="25.5" customHeight="1" x14ac:dyDescent="0.3">
      <c r="B111" s="87"/>
      <c r="D111" s="88" t="s">
        <v>117</v>
      </c>
      <c r="N111" s="255">
        <f>$N$551</f>
        <v>0</v>
      </c>
      <c r="O111" s="256"/>
      <c r="P111" s="256"/>
      <c r="Q111" s="256"/>
      <c r="R111" s="89"/>
    </row>
    <row r="112" spans="2:18" s="6" customFormat="1" ht="22.5" customHeight="1" x14ac:dyDescent="0.3">
      <c r="B112" s="19"/>
      <c r="R112" s="20"/>
    </row>
    <row r="113" spans="2:21" s="6" customFormat="1" ht="30" customHeight="1" x14ac:dyDescent="0.3">
      <c r="B113" s="19"/>
      <c r="C113" s="61" t="s">
        <v>1012</v>
      </c>
      <c r="F113" s="157"/>
      <c r="N113" s="190">
        <v>0</v>
      </c>
      <c r="O113" s="191"/>
      <c r="P113" s="191"/>
      <c r="Q113" s="191"/>
      <c r="R113" s="20"/>
      <c r="T113" s="90"/>
      <c r="U113" s="91" t="s">
        <v>31</v>
      </c>
    </row>
    <row r="114" spans="2:21" s="159" customFormat="1" ht="30" customHeight="1" x14ac:dyDescent="0.3">
      <c r="B114" s="19"/>
      <c r="C114" s="161"/>
      <c r="D114" s="258" t="s">
        <v>1028</v>
      </c>
      <c r="E114" s="259"/>
      <c r="F114" s="259"/>
      <c r="G114" s="259"/>
      <c r="H114" s="259"/>
      <c r="I114" s="259"/>
      <c r="J114" s="259"/>
      <c r="K114" s="259"/>
      <c r="L114" s="259"/>
      <c r="M114" s="259"/>
      <c r="N114" s="160"/>
      <c r="R114" s="20"/>
      <c r="T114" s="169"/>
      <c r="U114" s="175"/>
    </row>
    <row r="115" spans="2:21" s="6" customFormat="1" ht="18.75" customHeight="1" x14ac:dyDescent="0.3">
      <c r="B115" s="19"/>
      <c r="R115" s="20"/>
    </row>
    <row r="116" spans="2:21" s="6" customFormat="1" ht="30" customHeight="1" x14ac:dyDescent="0.3">
      <c r="B116" s="19"/>
      <c r="C116" s="79" t="s">
        <v>82</v>
      </c>
      <c r="D116" s="28"/>
      <c r="E116" s="28"/>
      <c r="F116" s="28"/>
      <c r="G116" s="28"/>
      <c r="H116" s="28"/>
      <c r="I116" s="28"/>
      <c r="J116" s="28"/>
      <c r="K116" s="28"/>
      <c r="L116" s="192">
        <f>ROUND(SUM($N$88+$N$113),1)</f>
        <v>0</v>
      </c>
      <c r="M116" s="193"/>
      <c r="N116" s="193"/>
      <c r="O116" s="193"/>
      <c r="P116" s="193"/>
      <c r="Q116" s="193"/>
      <c r="R116" s="20"/>
    </row>
    <row r="117" spans="2:21" s="6" customFormat="1" ht="7.5" customHeight="1" x14ac:dyDescent="0.3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3"/>
    </row>
    <row r="121" spans="2:21" s="6" customFormat="1" ht="7.5" customHeight="1" x14ac:dyDescent="0.3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pans="2:21" s="6" customFormat="1" ht="37.5" customHeight="1" x14ac:dyDescent="0.3">
      <c r="B122" s="19"/>
      <c r="C122" s="208" t="s">
        <v>118</v>
      </c>
      <c r="D122" s="191"/>
      <c r="E122" s="191"/>
      <c r="F122" s="191"/>
      <c r="G122" s="191"/>
      <c r="H122" s="191"/>
      <c r="I122" s="191"/>
      <c r="J122" s="191"/>
      <c r="K122" s="191"/>
      <c r="L122" s="191"/>
      <c r="M122" s="191"/>
      <c r="N122" s="191"/>
      <c r="O122" s="191"/>
      <c r="P122" s="191"/>
      <c r="Q122" s="191"/>
      <c r="R122" s="20"/>
    </row>
    <row r="123" spans="2:21" s="6" customFormat="1" ht="7.5" customHeight="1" x14ac:dyDescent="0.3">
      <c r="B123" s="19"/>
      <c r="R123" s="20"/>
    </row>
    <row r="124" spans="2:21" s="6" customFormat="1" ht="30.75" customHeight="1" x14ac:dyDescent="0.3">
      <c r="B124" s="19"/>
      <c r="C124" s="16" t="s">
        <v>14</v>
      </c>
      <c r="F124" s="257" t="str">
        <f>$F$6</f>
        <v>„Výzkumné a vývojové centrum ELISABETH PHARMACON“</v>
      </c>
      <c r="G124" s="191"/>
      <c r="H124" s="191"/>
      <c r="I124" s="191"/>
      <c r="J124" s="191"/>
      <c r="K124" s="191"/>
      <c r="L124" s="191"/>
      <c r="M124" s="191"/>
      <c r="N124" s="191"/>
      <c r="O124" s="191"/>
      <c r="P124" s="191"/>
      <c r="R124" s="20"/>
    </row>
    <row r="125" spans="2:21" s="6" customFormat="1" ht="37.5" customHeight="1" x14ac:dyDescent="0.3">
      <c r="B125" s="19"/>
      <c r="C125" s="49" t="s">
        <v>86</v>
      </c>
      <c r="F125" s="201" t="str">
        <f>$F$7</f>
        <v>01 - Stavební část</v>
      </c>
      <c r="G125" s="191"/>
      <c r="H125" s="191"/>
      <c r="I125" s="191"/>
      <c r="J125" s="191"/>
      <c r="K125" s="191"/>
      <c r="L125" s="191"/>
      <c r="M125" s="191"/>
      <c r="N125" s="191"/>
      <c r="O125" s="191"/>
      <c r="P125" s="191"/>
      <c r="R125" s="20"/>
    </row>
    <row r="126" spans="2:21" s="6" customFormat="1" ht="7.5" customHeight="1" x14ac:dyDescent="0.3">
      <c r="B126" s="19"/>
      <c r="R126" s="20"/>
    </row>
    <row r="127" spans="2:21" s="6" customFormat="1" ht="18.75" customHeight="1" x14ac:dyDescent="0.3">
      <c r="B127" s="19"/>
      <c r="C127" s="16" t="s">
        <v>17</v>
      </c>
      <c r="F127" s="14" t="str">
        <f>$F$9</f>
        <v xml:space="preserve"> </v>
      </c>
      <c r="K127" s="16" t="s">
        <v>19</v>
      </c>
      <c r="M127" s="251">
        <v>42538</v>
      </c>
      <c r="N127" s="191"/>
      <c r="O127" s="191"/>
      <c r="P127" s="191"/>
      <c r="R127" s="20"/>
    </row>
    <row r="128" spans="2:21" s="6" customFormat="1" ht="7.5" customHeight="1" x14ac:dyDescent="0.3">
      <c r="B128" s="19"/>
      <c r="R128" s="20"/>
    </row>
    <row r="129" spans="2:65" s="6" customFormat="1" ht="15.75" customHeight="1" x14ac:dyDescent="0.3">
      <c r="B129" s="19"/>
      <c r="C129" s="16" t="s">
        <v>20</v>
      </c>
      <c r="F129" s="14" t="str">
        <f>$E$12</f>
        <v xml:space="preserve"> </v>
      </c>
      <c r="K129" s="16" t="s">
        <v>24</v>
      </c>
      <c r="M129" s="209" t="str">
        <f>$E$18</f>
        <v xml:space="preserve"> </v>
      </c>
      <c r="N129" s="191"/>
      <c r="O129" s="191"/>
      <c r="P129" s="191"/>
      <c r="Q129" s="191"/>
      <c r="R129" s="20"/>
    </row>
    <row r="130" spans="2:65" s="6" customFormat="1" ht="15" customHeight="1" x14ac:dyDescent="0.3">
      <c r="B130" s="19"/>
      <c r="C130" s="16" t="s">
        <v>23</v>
      </c>
      <c r="F130" s="14" t="str">
        <f>IF($E$15="","",$E$15)</f>
        <v xml:space="preserve"> </v>
      </c>
      <c r="K130" s="16" t="s">
        <v>26</v>
      </c>
      <c r="M130" s="209" t="str">
        <f>$E$21</f>
        <v xml:space="preserve"> </v>
      </c>
      <c r="N130" s="191"/>
      <c r="O130" s="191"/>
      <c r="P130" s="191"/>
      <c r="Q130" s="191"/>
      <c r="R130" s="20"/>
    </row>
    <row r="131" spans="2:65" s="6" customFormat="1" ht="11.25" customHeight="1" x14ac:dyDescent="0.3">
      <c r="B131" s="19"/>
      <c r="R131" s="20"/>
    </row>
    <row r="132" spans="2:65" s="92" customFormat="1" ht="30" customHeight="1" x14ac:dyDescent="0.3">
      <c r="B132" s="93"/>
      <c r="C132" s="94" t="s">
        <v>119</v>
      </c>
      <c r="D132" s="95" t="s">
        <v>120</v>
      </c>
      <c r="E132" s="95" t="s">
        <v>49</v>
      </c>
      <c r="F132" s="252" t="s">
        <v>121</v>
      </c>
      <c r="G132" s="253"/>
      <c r="H132" s="253"/>
      <c r="I132" s="253"/>
      <c r="J132" s="95" t="s">
        <v>122</v>
      </c>
      <c r="K132" s="95" t="s">
        <v>123</v>
      </c>
      <c r="L132" s="252" t="s">
        <v>124</v>
      </c>
      <c r="M132" s="253"/>
      <c r="N132" s="252" t="s">
        <v>125</v>
      </c>
      <c r="O132" s="253"/>
      <c r="P132" s="253"/>
      <c r="Q132" s="254"/>
      <c r="R132" s="96"/>
      <c r="T132" s="56" t="s">
        <v>126</v>
      </c>
      <c r="U132" s="57" t="s">
        <v>31</v>
      </c>
      <c r="V132" s="57" t="s">
        <v>127</v>
      </c>
      <c r="W132" s="57" t="s">
        <v>128</v>
      </c>
      <c r="X132" s="57" t="s">
        <v>129</v>
      </c>
      <c r="Y132" s="57" t="s">
        <v>130</v>
      </c>
      <c r="Z132" s="57" t="s">
        <v>131</v>
      </c>
      <c r="AA132" s="58" t="s">
        <v>132</v>
      </c>
    </row>
    <row r="133" spans="2:65" s="6" customFormat="1" ht="30" customHeight="1" x14ac:dyDescent="0.35">
      <c r="B133" s="19"/>
      <c r="C133" s="61" t="s">
        <v>88</v>
      </c>
      <c r="N133" s="237">
        <f>N134+N174+N202+N223+N253+N258+N269+N276+N306+N312+N337+N322+N366+N415+N436+N471+N484+N513+N518+N523+N536+N551+N304</f>
        <v>0</v>
      </c>
      <c r="O133" s="191"/>
      <c r="P133" s="191"/>
      <c r="Q133" s="191"/>
      <c r="R133" s="20"/>
      <c r="T133" s="60"/>
      <c r="U133" s="33"/>
      <c r="V133" s="33"/>
      <c r="W133" s="97" t="e">
        <f>$W$134+$W$174+$W$202+$W$223+$W$253+$W$258+$W$269+$W$276+$W$304+$W$306+$W$312+$W$322+$W$337+$W$366+$W$415+$W$436+$W$471+$W$484+$W$513+$W$518+$W$523+$W$536+$W$551</f>
        <v>#VALUE!</v>
      </c>
      <c r="X133" s="33"/>
      <c r="Y133" s="97" t="e">
        <f>$Y$134+$Y$174+$Y$202+$Y$223+$Y$253+$Y$258+$Y$269+$Y$276+$Y$304+$Y$306+$Y$312+$Y$322+$Y$337+$Y$366+$Y$415+$Y$436+$Y$471+$Y$484+$Y$513+$Y$518+$Y$523+$Y$536+$Y$551</f>
        <v>#VALUE!</v>
      </c>
      <c r="Z133" s="33"/>
      <c r="AA133" s="98" t="e">
        <f>$AA$134+$AA$174+$AA$202+$AA$223+$AA$253+$AA$258+$AA$269+$AA$276+$AA$304+$AA$306+$AA$312+$AA$322+$AA$337+$AA$366+$AA$415+$AA$436+$AA$471+$AA$484+$AA$513+$AA$518+$AA$523+$AA$536+$AA$551</f>
        <v>#VALUE!</v>
      </c>
      <c r="AT133" s="6" t="s">
        <v>66</v>
      </c>
      <c r="AU133" s="6" t="s">
        <v>94</v>
      </c>
      <c r="BK133" s="99" t="e">
        <f>$BK$134+$BK$174+$BK$202+$BK$223+$BK$253+$BK$258+$BK$269+$BK$276+$BK$304+$BK$306+$BK$312+$BK$322+$BK$337+$BK$366+$BK$415+$BK$436+$BK$471+$BK$484+$BK$513+$BK$518+$BK$523+$BK$536+$BK$551</f>
        <v>#VALUE!</v>
      </c>
    </row>
    <row r="134" spans="2:65" s="100" customFormat="1" ht="37.5" customHeight="1" x14ac:dyDescent="0.35">
      <c r="B134" s="101"/>
      <c r="D134" s="102" t="s">
        <v>95</v>
      </c>
      <c r="E134" s="102"/>
      <c r="F134" s="102"/>
      <c r="G134" s="102"/>
      <c r="H134" s="102"/>
      <c r="I134" s="102"/>
      <c r="J134" s="102"/>
      <c r="K134" s="102"/>
      <c r="L134" s="102"/>
      <c r="M134" s="102"/>
      <c r="N134" s="225">
        <f>N135+N157+N164+N165+N166+N167+N168+N169+N170+N171+N172+N173+N160+N154+N151+N147+N143+N138</f>
        <v>0</v>
      </c>
      <c r="O134" s="226"/>
      <c r="P134" s="226"/>
      <c r="Q134" s="226"/>
      <c r="R134" s="104"/>
      <c r="T134" s="105"/>
      <c r="W134" s="106">
        <f>SUM($W$135:$W$163)</f>
        <v>229.01704500000002</v>
      </c>
      <c r="Y134" s="106">
        <f>SUM($Y$135:$Y$163)</f>
        <v>62.547067829999996</v>
      </c>
      <c r="AA134" s="107">
        <f>SUM($AA$135:$AA$163)</f>
        <v>0</v>
      </c>
      <c r="AR134" s="103" t="s">
        <v>74</v>
      </c>
      <c r="AT134" s="103" t="s">
        <v>66</v>
      </c>
      <c r="AU134" s="103" t="s">
        <v>67</v>
      </c>
      <c r="AY134" s="103" t="s">
        <v>133</v>
      </c>
      <c r="BK134" s="108">
        <f>SUM($BK$135:$BK$163)</f>
        <v>0</v>
      </c>
    </row>
    <row r="135" spans="2:65" s="6" customFormat="1" ht="15.75" customHeight="1" x14ac:dyDescent="0.3">
      <c r="B135" s="19"/>
      <c r="C135" s="109" t="s">
        <v>74</v>
      </c>
      <c r="D135" s="109" t="s">
        <v>134</v>
      </c>
      <c r="E135" s="110" t="s">
        <v>135</v>
      </c>
      <c r="F135" s="236" t="s">
        <v>136</v>
      </c>
      <c r="G135" s="235"/>
      <c r="H135" s="235"/>
      <c r="I135" s="235"/>
      <c r="J135" s="111" t="s">
        <v>137</v>
      </c>
      <c r="K135" s="112">
        <v>24.5</v>
      </c>
      <c r="L135" s="234"/>
      <c r="M135" s="235"/>
      <c r="N135" s="234">
        <f>ROUND($L$135*$K$135,2)</f>
        <v>0</v>
      </c>
      <c r="O135" s="235"/>
      <c r="P135" s="235"/>
      <c r="Q135" s="235"/>
      <c r="R135" s="20"/>
      <c r="T135" s="113"/>
      <c r="U135" s="26" t="s">
        <v>32</v>
      </c>
      <c r="V135" s="114">
        <v>0.9</v>
      </c>
      <c r="W135" s="114">
        <f>$V$135*$K$135</f>
        <v>22.05</v>
      </c>
      <c r="X135" s="114">
        <v>0.25041000000000002</v>
      </c>
      <c r="Y135" s="114">
        <f>$X$135*$K$135</f>
        <v>6.1350450000000007</v>
      </c>
      <c r="Z135" s="114">
        <v>0</v>
      </c>
      <c r="AA135" s="115">
        <f>$Z$135*$K$135</f>
        <v>0</v>
      </c>
      <c r="AR135" s="6" t="s">
        <v>138</v>
      </c>
      <c r="AT135" s="6" t="s">
        <v>134</v>
      </c>
      <c r="AU135" s="6" t="s">
        <v>74</v>
      </c>
      <c r="AY135" s="6" t="s">
        <v>133</v>
      </c>
      <c r="BE135" s="116">
        <f>IF($U$135="základní",$N$135,0)</f>
        <v>0</v>
      </c>
      <c r="BF135" s="116">
        <f>IF($U$135="snížená",$N$135,0)</f>
        <v>0</v>
      </c>
      <c r="BG135" s="116">
        <f>IF($U$135="zákl. přenesená",$N$135,0)</f>
        <v>0</v>
      </c>
      <c r="BH135" s="116">
        <f>IF($U$135="sníž. přenesená",$N$135,0)</f>
        <v>0</v>
      </c>
      <c r="BI135" s="116">
        <f>IF($U$135="nulová",$N$135,0)</f>
        <v>0</v>
      </c>
      <c r="BJ135" s="6" t="s">
        <v>74</v>
      </c>
      <c r="BK135" s="116">
        <f>ROUND($L$135*$K$135,2)</f>
        <v>0</v>
      </c>
      <c r="BL135" s="6" t="s">
        <v>138</v>
      </c>
      <c r="BM135" s="6" t="s">
        <v>139</v>
      </c>
    </row>
    <row r="136" spans="2:65" s="6" customFormat="1" ht="18.75" customHeight="1" x14ac:dyDescent="0.3">
      <c r="B136" s="117"/>
      <c r="E136" s="118"/>
      <c r="F136" s="230" t="s">
        <v>140</v>
      </c>
      <c r="G136" s="231"/>
      <c r="H136" s="231"/>
      <c r="I136" s="231"/>
      <c r="K136" s="119">
        <v>24.5</v>
      </c>
      <c r="R136" s="120"/>
      <c r="T136" s="121"/>
      <c r="AA136" s="122"/>
      <c r="AT136" s="118" t="s">
        <v>141</v>
      </c>
      <c r="AU136" s="118" t="s">
        <v>74</v>
      </c>
      <c r="AV136" s="118" t="s">
        <v>84</v>
      </c>
      <c r="AW136" s="118" t="s">
        <v>94</v>
      </c>
      <c r="AX136" s="118" t="s">
        <v>67</v>
      </c>
      <c r="AY136" s="118" t="s">
        <v>133</v>
      </c>
    </row>
    <row r="137" spans="2:65" s="6" customFormat="1" ht="18.75" customHeight="1" x14ac:dyDescent="0.3">
      <c r="B137" s="123"/>
      <c r="E137" s="124"/>
      <c r="F137" s="232" t="s">
        <v>142</v>
      </c>
      <c r="G137" s="233"/>
      <c r="H137" s="233"/>
      <c r="I137" s="233"/>
      <c r="K137" s="125">
        <v>24.5</v>
      </c>
      <c r="R137" s="126"/>
      <c r="T137" s="127"/>
      <c r="AA137" s="128"/>
      <c r="AT137" s="124" t="s">
        <v>141</v>
      </c>
      <c r="AU137" s="124" t="s">
        <v>74</v>
      </c>
      <c r="AV137" s="124" t="s">
        <v>138</v>
      </c>
      <c r="AW137" s="124" t="s">
        <v>94</v>
      </c>
      <c r="AX137" s="124" t="s">
        <v>74</v>
      </c>
      <c r="AY137" s="124" t="s">
        <v>133</v>
      </c>
    </row>
    <row r="138" spans="2:65" s="6" customFormat="1" ht="27" customHeight="1" x14ac:dyDescent="0.3">
      <c r="B138" s="19"/>
      <c r="C138" s="109" t="s">
        <v>84</v>
      </c>
      <c r="D138" s="109" t="s">
        <v>134</v>
      </c>
      <c r="E138" s="110" t="s">
        <v>143</v>
      </c>
      <c r="F138" s="236" t="s">
        <v>144</v>
      </c>
      <c r="G138" s="235"/>
      <c r="H138" s="235"/>
      <c r="I138" s="235"/>
      <c r="J138" s="111" t="s">
        <v>137</v>
      </c>
      <c r="K138" s="112">
        <v>145.68</v>
      </c>
      <c r="L138" s="234"/>
      <c r="M138" s="235"/>
      <c r="N138" s="234">
        <f>ROUND($L$135*$K$135,2)</f>
        <v>0</v>
      </c>
      <c r="O138" s="235"/>
      <c r="P138" s="235"/>
      <c r="Q138" s="235"/>
      <c r="R138" s="20"/>
      <c r="T138" s="113"/>
      <c r="U138" s="26" t="s">
        <v>32</v>
      </c>
      <c r="V138" s="114">
        <v>1.3779999999999999</v>
      </c>
      <c r="W138" s="114">
        <f>$V$138*$K$138</f>
        <v>200.74704</v>
      </c>
      <c r="X138" s="114">
        <v>0.37193999999999999</v>
      </c>
      <c r="Y138" s="114">
        <f>$X$138*$K$138</f>
        <v>54.184219200000001</v>
      </c>
      <c r="Z138" s="114">
        <v>0</v>
      </c>
      <c r="AA138" s="115">
        <f>$Z$138*$K$138</f>
        <v>0</v>
      </c>
      <c r="AR138" s="6" t="s">
        <v>138</v>
      </c>
      <c r="AT138" s="6" t="s">
        <v>134</v>
      </c>
      <c r="AU138" s="6" t="s">
        <v>74</v>
      </c>
      <c r="AY138" s="6" t="s">
        <v>133</v>
      </c>
      <c r="BE138" s="116">
        <f>IF($U$138="základní",$N$138,0)</f>
        <v>0</v>
      </c>
      <c r="BF138" s="116">
        <f>IF($U$138="snížená",$N$138,0)</f>
        <v>0</v>
      </c>
      <c r="BG138" s="116">
        <f>IF($U$138="zákl. přenesená",$N$138,0)</f>
        <v>0</v>
      </c>
      <c r="BH138" s="116">
        <f>IF($U$138="sníž. přenesená",$N$138,0)</f>
        <v>0</v>
      </c>
      <c r="BI138" s="116">
        <f>IF($U$138="nulová",$N$138,0)</f>
        <v>0</v>
      </c>
      <c r="BJ138" s="6" t="s">
        <v>74</v>
      </c>
      <c r="BK138" s="116">
        <f>ROUND($L$138*$K$138,2)</f>
        <v>0</v>
      </c>
      <c r="BL138" s="6" t="s">
        <v>138</v>
      </c>
      <c r="BM138" s="6" t="s">
        <v>145</v>
      </c>
    </row>
    <row r="139" spans="2:65" s="6" customFormat="1" ht="46.5" customHeight="1" x14ac:dyDescent="0.3">
      <c r="B139" s="117"/>
      <c r="E139" s="118"/>
      <c r="F139" s="230" t="s">
        <v>146</v>
      </c>
      <c r="G139" s="231"/>
      <c r="H139" s="231"/>
      <c r="I139" s="231"/>
      <c r="K139" s="119">
        <v>133.43100000000001</v>
      </c>
      <c r="R139" s="120"/>
      <c r="T139" s="121"/>
      <c r="AA139" s="122"/>
      <c r="AT139" s="118" t="s">
        <v>141</v>
      </c>
      <c r="AU139" s="118" t="s">
        <v>74</v>
      </c>
      <c r="AV139" s="118" t="s">
        <v>84</v>
      </c>
      <c r="AW139" s="118" t="s">
        <v>94</v>
      </c>
      <c r="AX139" s="118" t="s">
        <v>67</v>
      </c>
      <c r="AY139" s="118" t="s">
        <v>133</v>
      </c>
    </row>
    <row r="140" spans="2:65" s="6" customFormat="1" ht="18.75" customHeight="1" x14ac:dyDescent="0.3">
      <c r="B140" s="117"/>
      <c r="E140" s="118"/>
      <c r="F140" s="230" t="s">
        <v>147</v>
      </c>
      <c r="G140" s="231"/>
      <c r="H140" s="231"/>
      <c r="I140" s="231"/>
      <c r="K140" s="119">
        <v>1.5</v>
      </c>
      <c r="R140" s="120"/>
      <c r="T140" s="121"/>
      <c r="AA140" s="122"/>
      <c r="AT140" s="118" t="s">
        <v>141</v>
      </c>
      <c r="AU140" s="118" t="s">
        <v>74</v>
      </c>
      <c r="AV140" s="118" t="s">
        <v>84</v>
      </c>
      <c r="AW140" s="118" t="s">
        <v>94</v>
      </c>
      <c r="AX140" s="118" t="s">
        <v>67</v>
      </c>
      <c r="AY140" s="118" t="s">
        <v>133</v>
      </c>
    </row>
    <row r="141" spans="2:65" s="6" customFormat="1" ht="32.25" customHeight="1" x14ac:dyDescent="0.3">
      <c r="B141" s="117"/>
      <c r="E141" s="118"/>
      <c r="F141" s="230" t="s">
        <v>148</v>
      </c>
      <c r="G141" s="231"/>
      <c r="H141" s="231"/>
      <c r="I141" s="231"/>
      <c r="K141" s="119">
        <v>10.748749999999999</v>
      </c>
      <c r="R141" s="120"/>
      <c r="T141" s="121"/>
      <c r="AA141" s="122"/>
      <c r="AT141" s="118" t="s">
        <v>141</v>
      </c>
      <c r="AU141" s="118" t="s">
        <v>74</v>
      </c>
      <c r="AV141" s="118" t="s">
        <v>84</v>
      </c>
      <c r="AW141" s="118" t="s">
        <v>94</v>
      </c>
      <c r="AX141" s="118" t="s">
        <v>67</v>
      </c>
      <c r="AY141" s="118" t="s">
        <v>133</v>
      </c>
    </row>
    <row r="142" spans="2:65" s="6" customFormat="1" ht="18.75" customHeight="1" x14ac:dyDescent="0.3">
      <c r="B142" s="123"/>
      <c r="E142" s="124"/>
      <c r="F142" s="232" t="s">
        <v>142</v>
      </c>
      <c r="G142" s="233"/>
      <c r="H142" s="233"/>
      <c r="I142" s="233"/>
      <c r="K142" s="125">
        <v>145.67975000000001</v>
      </c>
      <c r="R142" s="126"/>
      <c r="T142" s="127"/>
      <c r="AA142" s="128"/>
      <c r="AT142" s="124" t="s">
        <v>141</v>
      </c>
      <c r="AU142" s="124" t="s">
        <v>74</v>
      </c>
      <c r="AV142" s="124" t="s">
        <v>138</v>
      </c>
      <c r="AW142" s="124" t="s">
        <v>94</v>
      </c>
      <c r="AX142" s="124" t="s">
        <v>74</v>
      </c>
      <c r="AY142" s="124" t="s">
        <v>133</v>
      </c>
    </row>
    <row r="143" spans="2:65" s="6" customFormat="1" ht="15.75" customHeight="1" x14ac:dyDescent="0.3">
      <c r="B143" s="19"/>
      <c r="C143" s="109" t="s">
        <v>149</v>
      </c>
      <c r="D143" s="109" t="s">
        <v>134</v>
      </c>
      <c r="E143" s="110" t="s">
        <v>150</v>
      </c>
      <c r="F143" s="236" t="s">
        <v>151</v>
      </c>
      <c r="G143" s="235"/>
      <c r="H143" s="235"/>
      <c r="I143" s="235"/>
      <c r="J143" s="111" t="s">
        <v>152</v>
      </c>
      <c r="K143" s="112">
        <v>0.41399999999999998</v>
      </c>
      <c r="L143" s="234"/>
      <c r="M143" s="235"/>
      <c r="N143" s="234">
        <f>ROUND($L$135*$K$135,2)</f>
        <v>0</v>
      </c>
      <c r="O143" s="235"/>
      <c r="P143" s="235"/>
      <c r="Q143" s="235"/>
      <c r="R143" s="20"/>
      <c r="T143" s="113"/>
      <c r="U143" s="26" t="s">
        <v>32</v>
      </c>
      <c r="V143" s="114">
        <v>0</v>
      </c>
      <c r="W143" s="114">
        <f>$V$143*$K$143</f>
        <v>0</v>
      </c>
      <c r="X143" s="114">
        <v>1.94302</v>
      </c>
      <c r="Y143" s="114">
        <f>$X$143*$K$143</f>
        <v>0.80441027999999992</v>
      </c>
      <c r="Z143" s="114">
        <v>0</v>
      </c>
      <c r="AA143" s="115">
        <f>$Z$143*$K$143</f>
        <v>0</v>
      </c>
      <c r="AR143" s="6" t="s">
        <v>138</v>
      </c>
      <c r="AT143" s="6" t="s">
        <v>134</v>
      </c>
      <c r="AU143" s="6" t="s">
        <v>74</v>
      </c>
      <c r="AY143" s="6" t="s">
        <v>133</v>
      </c>
      <c r="BE143" s="116">
        <f>IF($U$143="základní",$N$143,0)</f>
        <v>0</v>
      </c>
      <c r="BF143" s="116">
        <f>IF($U$143="snížená",$N$143,0)</f>
        <v>0</v>
      </c>
      <c r="BG143" s="116">
        <f>IF($U$143="zákl. přenesená",$N$143,0)</f>
        <v>0</v>
      </c>
      <c r="BH143" s="116">
        <f>IF($U$143="sníž. přenesená",$N$143,0)</f>
        <v>0</v>
      </c>
      <c r="BI143" s="116">
        <f>IF($U$143="nulová",$N$143,0)</f>
        <v>0</v>
      </c>
      <c r="BJ143" s="6" t="s">
        <v>74</v>
      </c>
      <c r="BK143" s="116">
        <f>ROUND($L$143*$K$143,2)</f>
        <v>0</v>
      </c>
      <c r="BL143" s="6" t="s">
        <v>138</v>
      </c>
      <c r="BM143" s="6" t="s">
        <v>153</v>
      </c>
    </row>
    <row r="144" spans="2:65" s="6" customFormat="1" ht="18.75" customHeight="1" x14ac:dyDescent="0.3">
      <c r="B144" s="117"/>
      <c r="E144" s="118"/>
      <c r="F144" s="230" t="s">
        <v>154</v>
      </c>
      <c r="G144" s="231"/>
      <c r="H144" s="231"/>
      <c r="I144" s="231"/>
      <c r="K144" s="119">
        <v>0.20699999999999999</v>
      </c>
      <c r="R144" s="120"/>
      <c r="T144" s="121"/>
      <c r="AA144" s="122"/>
      <c r="AT144" s="118" t="s">
        <v>141</v>
      </c>
      <c r="AU144" s="118" t="s">
        <v>74</v>
      </c>
      <c r="AV144" s="118" t="s">
        <v>84</v>
      </c>
      <c r="AW144" s="118" t="s">
        <v>94</v>
      </c>
      <c r="AX144" s="118" t="s">
        <v>67</v>
      </c>
      <c r="AY144" s="118" t="s">
        <v>133</v>
      </c>
    </row>
    <row r="145" spans="2:65" s="6" customFormat="1" ht="18.75" customHeight="1" x14ac:dyDescent="0.3">
      <c r="B145" s="117"/>
      <c r="E145" s="118"/>
      <c r="F145" s="230" t="s">
        <v>155</v>
      </c>
      <c r="G145" s="231"/>
      <c r="H145" s="231"/>
      <c r="I145" s="231"/>
      <c r="K145" s="119">
        <v>0.20699999999999999</v>
      </c>
      <c r="R145" s="120"/>
      <c r="T145" s="121"/>
      <c r="AA145" s="122"/>
      <c r="AT145" s="118" t="s">
        <v>141</v>
      </c>
      <c r="AU145" s="118" t="s">
        <v>74</v>
      </c>
      <c r="AV145" s="118" t="s">
        <v>84</v>
      </c>
      <c r="AW145" s="118" t="s">
        <v>94</v>
      </c>
      <c r="AX145" s="118" t="s">
        <v>67</v>
      </c>
      <c r="AY145" s="118" t="s">
        <v>133</v>
      </c>
    </row>
    <row r="146" spans="2:65" s="6" customFormat="1" ht="18.75" customHeight="1" x14ac:dyDescent="0.3">
      <c r="B146" s="123"/>
      <c r="E146" s="124"/>
      <c r="F146" s="232" t="s">
        <v>142</v>
      </c>
      <c r="G146" s="233"/>
      <c r="H146" s="233"/>
      <c r="I146" s="233"/>
      <c r="K146" s="125">
        <v>0.41399999999999998</v>
      </c>
      <c r="R146" s="126"/>
      <c r="T146" s="127"/>
      <c r="AA146" s="128"/>
      <c r="AT146" s="124" t="s">
        <v>141</v>
      </c>
      <c r="AU146" s="124" t="s">
        <v>74</v>
      </c>
      <c r="AV146" s="124" t="s">
        <v>138</v>
      </c>
      <c r="AW146" s="124" t="s">
        <v>94</v>
      </c>
      <c r="AX146" s="124" t="s">
        <v>74</v>
      </c>
      <c r="AY146" s="124" t="s">
        <v>133</v>
      </c>
    </row>
    <row r="147" spans="2:65" s="6" customFormat="1" ht="27" customHeight="1" x14ac:dyDescent="0.3">
      <c r="B147" s="19"/>
      <c r="C147" s="109" t="s">
        <v>138</v>
      </c>
      <c r="D147" s="109" t="s">
        <v>134</v>
      </c>
      <c r="E147" s="110" t="s">
        <v>156</v>
      </c>
      <c r="F147" s="236" t="s">
        <v>157</v>
      </c>
      <c r="G147" s="235"/>
      <c r="H147" s="235"/>
      <c r="I147" s="235"/>
      <c r="J147" s="111" t="s">
        <v>158</v>
      </c>
      <c r="K147" s="112">
        <v>0.16500000000000001</v>
      </c>
      <c r="L147" s="234"/>
      <c r="M147" s="235"/>
      <c r="N147" s="234">
        <f>ROUND($L$135*$K$135,2)</f>
        <v>0</v>
      </c>
      <c r="O147" s="235"/>
      <c r="P147" s="235"/>
      <c r="Q147" s="235"/>
      <c r="R147" s="20"/>
      <c r="T147" s="113"/>
      <c r="U147" s="26" t="s">
        <v>32</v>
      </c>
      <c r="V147" s="114">
        <v>16.582999999999998</v>
      </c>
      <c r="W147" s="114">
        <f>$V$147*$K$147</f>
        <v>2.7361949999999999</v>
      </c>
      <c r="X147" s="114">
        <v>1.7090000000000001E-2</v>
      </c>
      <c r="Y147" s="114">
        <f>$X$147*$K$147</f>
        <v>2.8198500000000005E-3</v>
      </c>
      <c r="Z147" s="114">
        <v>0</v>
      </c>
      <c r="AA147" s="115">
        <f>$Z$147*$K$147</f>
        <v>0</v>
      </c>
      <c r="AR147" s="6" t="s">
        <v>138</v>
      </c>
      <c r="AT147" s="6" t="s">
        <v>134</v>
      </c>
      <c r="AU147" s="6" t="s">
        <v>74</v>
      </c>
      <c r="AY147" s="6" t="s">
        <v>133</v>
      </c>
      <c r="BE147" s="116">
        <f>IF($U$147="základní",$N$147,0)</f>
        <v>0</v>
      </c>
      <c r="BF147" s="116">
        <f>IF($U$147="snížená",$N$147,0)</f>
        <v>0</v>
      </c>
      <c r="BG147" s="116">
        <f>IF($U$147="zákl. přenesená",$N$147,0)</f>
        <v>0</v>
      </c>
      <c r="BH147" s="116">
        <f>IF($U$147="sníž. přenesená",$N$147,0)</f>
        <v>0</v>
      </c>
      <c r="BI147" s="116">
        <f>IF($U$147="nulová",$N$147,0)</f>
        <v>0</v>
      </c>
      <c r="BJ147" s="6" t="s">
        <v>74</v>
      </c>
      <c r="BK147" s="116">
        <f>ROUND($L$147*$K$147,2)</f>
        <v>0</v>
      </c>
      <c r="BL147" s="6" t="s">
        <v>138</v>
      </c>
      <c r="BM147" s="6" t="s">
        <v>159</v>
      </c>
    </row>
    <row r="148" spans="2:65" s="6" customFormat="1" ht="18.75" customHeight="1" x14ac:dyDescent="0.3">
      <c r="B148" s="117"/>
      <c r="E148" s="118"/>
      <c r="F148" s="230" t="s">
        <v>160</v>
      </c>
      <c r="G148" s="231"/>
      <c r="H148" s="231"/>
      <c r="I148" s="231"/>
      <c r="K148" s="119">
        <v>8.2339999999999997E-2</v>
      </c>
      <c r="R148" s="120"/>
      <c r="T148" s="121"/>
      <c r="AA148" s="122"/>
      <c r="AT148" s="118" t="s">
        <v>141</v>
      </c>
      <c r="AU148" s="118" t="s">
        <v>74</v>
      </c>
      <c r="AV148" s="118" t="s">
        <v>84</v>
      </c>
      <c r="AW148" s="118" t="s">
        <v>94</v>
      </c>
      <c r="AX148" s="118" t="s">
        <v>67</v>
      </c>
      <c r="AY148" s="118" t="s">
        <v>133</v>
      </c>
    </row>
    <row r="149" spans="2:65" s="6" customFormat="1" ht="18.75" customHeight="1" x14ac:dyDescent="0.3">
      <c r="B149" s="117"/>
      <c r="E149" s="118"/>
      <c r="F149" s="230" t="s">
        <v>161</v>
      </c>
      <c r="G149" s="231"/>
      <c r="H149" s="231"/>
      <c r="I149" s="231"/>
      <c r="K149" s="119">
        <v>8.2339999999999997E-2</v>
      </c>
      <c r="R149" s="120"/>
      <c r="T149" s="121"/>
      <c r="AA149" s="122"/>
      <c r="AT149" s="118" t="s">
        <v>141</v>
      </c>
      <c r="AU149" s="118" t="s">
        <v>74</v>
      </c>
      <c r="AV149" s="118" t="s">
        <v>84</v>
      </c>
      <c r="AW149" s="118" t="s">
        <v>94</v>
      </c>
      <c r="AX149" s="118" t="s">
        <v>67</v>
      </c>
      <c r="AY149" s="118" t="s">
        <v>133</v>
      </c>
    </row>
    <row r="150" spans="2:65" s="6" customFormat="1" ht="18.75" customHeight="1" x14ac:dyDescent="0.3">
      <c r="B150" s="123"/>
      <c r="E150" s="124"/>
      <c r="F150" s="232" t="s">
        <v>142</v>
      </c>
      <c r="G150" s="233"/>
      <c r="H150" s="233"/>
      <c r="I150" s="233"/>
      <c r="K150" s="125">
        <v>0.16467999999999999</v>
      </c>
      <c r="R150" s="126"/>
      <c r="T150" s="127"/>
      <c r="AA150" s="128"/>
      <c r="AT150" s="124" t="s">
        <v>141</v>
      </c>
      <c r="AU150" s="124" t="s">
        <v>74</v>
      </c>
      <c r="AV150" s="124" t="s">
        <v>138</v>
      </c>
      <c r="AW150" s="124" t="s">
        <v>94</v>
      </c>
      <c r="AX150" s="124" t="s">
        <v>74</v>
      </c>
      <c r="AY150" s="124" t="s">
        <v>133</v>
      </c>
    </row>
    <row r="151" spans="2:65" s="6" customFormat="1" ht="15.75" customHeight="1" x14ac:dyDescent="0.3">
      <c r="B151" s="19"/>
      <c r="C151" s="171" t="s">
        <v>162</v>
      </c>
      <c r="D151" s="171" t="s">
        <v>163</v>
      </c>
      <c r="E151" s="172" t="s">
        <v>164</v>
      </c>
      <c r="F151" s="244" t="s">
        <v>165</v>
      </c>
      <c r="G151" s="245"/>
      <c r="H151" s="245"/>
      <c r="I151" s="245"/>
      <c r="J151" s="173" t="s">
        <v>158</v>
      </c>
      <c r="K151" s="174">
        <v>0.17799999999999999</v>
      </c>
      <c r="L151" s="246"/>
      <c r="M151" s="245"/>
      <c r="N151" s="234">
        <f>ROUND($L$135*$K$135,2)</f>
        <v>0</v>
      </c>
      <c r="O151" s="235"/>
      <c r="P151" s="235"/>
      <c r="Q151" s="235"/>
      <c r="R151" s="20"/>
      <c r="T151" s="113"/>
      <c r="U151" s="26" t="s">
        <v>32</v>
      </c>
      <c r="V151" s="114">
        <v>0</v>
      </c>
      <c r="W151" s="114">
        <f>$V$151*$K$151</f>
        <v>0</v>
      </c>
      <c r="X151" s="114">
        <v>1</v>
      </c>
      <c r="Y151" s="114">
        <f>$X$151*$K$151</f>
        <v>0.17799999999999999</v>
      </c>
      <c r="Z151" s="114">
        <v>0</v>
      </c>
      <c r="AA151" s="115">
        <f>$Z$151*$K$151</f>
        <v>0</v>
      </c>
      <c r="AR151" s="6" t="s">
        <v>166</v>
      </c>
      <c r="AT151" s="6" t="s">
        <v>163</v>
      </c>
      <c r="AU151" s="6" t="s">
        <v>74</v>
      </c>
      <c r="AY151" s="6" t="s">
        <v>133</v>
      </c>
      <c r="BE151" s="116">
        <f>IF($U$151="základní",$N$151,0)</f>
        <v>0</v>
      </c>
      <c r="BF151" s="116">
        <f>IF($U$151="snížená",$N$151,0)</f>
        <v>0</v>
      </c>
      <c r="BG151" s="116">
        <f>IF($U$151="zákl. přenesená",$N$151,0)</f>
        <v>0</v>
      </c>
      <c r="BH151" s="116">
        <f>IF($U$151="sníž. přenesená",$N$151,0)</f>
        <v>0</v>
      </c>
      <c r="BI151" s="116">
        <f>IF($U$151="nulová",$N$151,0)</f>
        <v>0</v>
      </c>
      <c r="BJ151" s="6" t="s">
        <v>74</v>
      </c>
      <c r="BK151" s="116">
        <f>ROUND($L$151*$K$151,2)</f>
        <v>0</v>
      </c>
      <c r="BL151" s="6" t="s">
        <v>138</v>
      </c>
      <c r="BM151" s="6" t="s">
        <v>167</v>
      </c>
    </row>
    <row r="152" spans="2:65" s="6" customFormat="1" ht="18.75" customHeight="1" x14ac:dyDescent="0.3">
      <c r="B152" s="19"/>
      <c r="F152" s="250" t="s">
        <v>168</v>
      </c>
      <c r="G152" s="191"/>
      <c r="H152" s="191"/>
      <c r="I152" s="191"/>
      <c r="R152" s="20"/>
      <c r="T152" s="54"/>
      <c r="AA152" s="55"/>
      <c r="AT152" s="6" t="s">
        <v>169</v>
      </c>
      <c r="AU152" s="6" t="s">
        <v>74</v>
      </c>
    </row>
    <row r="153" spans="2:65" s="6" customFormat="1" ht="18.75" customHeight="1" x14ac:dyDescent="0.3">
      <c r="B153" s="117"/>
      <c r="E153" s="118"/>
      <c r="F153" s="230" t="s">
        <v>170</v>
      </c>
      <c r="G153" s="231"/>
      <c r="H153" s="231"/>
      <c r="I153" s="231"/>
      <c r="K153" s="119">
        <v>0.1782</v>
      </c>
      <c r="R153" s="120"/>
      <c r="T153" s="121"/>
      <c r="AA153" s="122"/>
      <c r="AT153" s="118" t="s">
        <v>141</v>
      </c>
      <c r="AU153" s="118" t="s">
        <v>74</v>
      </c>
      <c r="AV153" s="118" t="s">
        <v>84</v>
      </c>
      <c r="AW153" s="118" t="s">
        <v>94</v>
      </c>
      <c r="AX153" s="118" t="s">
        <v>74</v>
      </c>
      <c r="AY153" s="118" t="s">
        <v>133</v>
      </c>
    </row>
    <row r="154" spans="2:65" s="6" customFormat="1" ht="15.75" customHeight="1" x14ac:dyDescent="0.3">
      <c r="B154" s="19"/>
      <c r="C154" s="109" t="s">
        <v>171</v>
      </c>
      <c r="D154" s="109" t="s">
        <v>134</v>
      </c>
      <c r="E154" s="110" t="s">
        <v>172</v>
      </c>
      <c r="F154" s="236" t="s">
        <v>173</v>
      </c>
      <c r="G154" s="235"/>
      <c r="H154" s="235"/>
      <c r="I154" s="235"/>
      <c r="J154" s="111" t="s">
        <v>137</v>
      </c>
      <c r="K154" s="112">
        <v>12.5</v>
      </c>
      <c r="L154" s="234"/>
      <c r="M154" s="235"/>
      <c r="N154" s="234">
        <f>ROUND($L$135*$K$135,2)</f>
        <v>0</v>
      </c>
      <c r="O154" s="235"/>
      <c r="P154" s="235"/>
      <c r="Q154" s="235"/>
      <c r="R154" s="20"/>
      <c r="T154" s="113"/>
      <c r="U154" s="26" t="s">
        <v>32</v>
      </c>
      <c r="V154" s="114">
        <v>0</v>
      </c>
      <c r="W154" s="114">
        <f>$V$154*$K$154</f>
        <v>0</v>
      </c>
      <c r="X154" s="114">
        <v>1.42E-3</v>
      </c>
      <c r="Y154" s="114">
        <f>$X$154*$K$154</f>
        <v>1.7750000000000002E-2</v>
      </c>
      <c r="Z154" s="114">
        <v>0</v>
      </c>
      <c r="AA154" s="115">
        <f>$Z$154*$K$154</f>
        <v>0</v>
      </c>
      <c r="AR154" s="6" t="s">
        <v>138</v>
      </c>
      <c r="AT154" s="6" t="s">
        <v>134</v>
      </c>
      <c r="AU154" s="6" t="s">
        <v>74</v>
      </c>
      <c r="AY154" s="6" t="s">
        <v>133</v>
      </c>
      <c r="BE154" s="116">
        <f>IF($U$154="základní",$N$154,0)</f>
        <v>0</v>
      </c>
      <c r="BF154" s="116">
        <f>IF($U$154="snížená",$N$154,0)</f>
        <v>0</v>
      </c>
      <c r="BG154" s="116">
        <f>IF($U$154="zákl. přenesená",$N$154,0)</f>
        <v>0</v>
      </c>
      <c r="BH154" s="116">
        <f>IF($U$154="sníž. přenesená",$N$154,0)</f>
        <v>0</v>
      </c>
      <c r="BI154" s="116">
        <f>IF($U$154="nulová",$N$154,0)</f>
        <v>0</v>
      </c>
      <c r="BJ154" s="6" t="s">
        <v>74</v>
      </c>
      <c r="BK154" s="116">
        <f>ROUND($L$154*$K$154,2)</f>
        <v>0</v>
      </c>
      <c r="BL154" s="6" t="s">
        <v>138</v>
      </c>
      <c r="BM154" s="6" t="s">
        <v>174</v>
      </c>
    </row>
    <row r="155" spans="2:65" s="6" customFormat="1" ht="18.75" customHeight="1" x14ac:dyDescent="0.3">
      <c r="B155" s="117"/>
      <c r="E155" s="118"/>
      <c r="F155" s="230" t="s">
        <v>175</v>
      </c>
      <c r="G155" s="231"/>
      <c r="H155" s="231"/>
      <c r="I155" s="231"/>
      <c r="K155" s="119">
        <v>12.5</v>
      </c>
      <c r="R155" s="120"/>
      <c r="T155" s="121"/>
      <c r="AA155" s="122"/>
      <c r="AT155" s="118" t="s">
        <v>141</v>
      </c>
      <c r="AU155" s="118" t="s">
        <v>74</v>
      </c>
      <c r="AV155" s="118" t="s">
        <v>84</v>
      </c>
      <c r="AW155" s="118" t="s">
        <v>94</v>
      </c>
      <c r="AX155" s="118" t="s">
        <v>67</v>
      </c>
      <c r="AY155" s="118" t="s">
        <v>133</v>
      </c>
    </row>
    <row r="156" spans="2:65" s="6" customFormat="1" ht="18.75" customHeight="1" x14ac:dyDescent="0.3">
      <c r="B156" s="123"/>
      <c r="E156" s="124"/>
      <c r="F156" s="232" t="s">
        <v>142</v>
      </c>
      <c r="G156" s="233"/>
      <c r="H156" s="233"/>
      <c r="I156" s="233"/>
      <c r="K156" s="125">
        <v>12.5</v>
      </c>
      <c r="R156" s="126"/>
      <c r="T156" s="127"/>
      <c r="AA156" s="128"/>
      <c r="AT156" s="124" t="s">
        <v>141</v>
      </c>
      <c r="AU156" s="124" t="s">
        <v>74</v>
      </c>
      <c r="AV156" s="124" t="s">
        <v>138</v>
      </c>
      <c r="AW156" s="124" t="s">
        <v>94</v>
      </c>
      <c r="AX156" s="124" t="s">
        <v>74</v>
      </c>
      <c r="AY156" s="124" t="s">
        <v>133</v>
      </c>
    </row>
    <row r="157" spans="2:65" s="6" customFormat="1" ht="15.75" customHeight="1" x14ac:dyDescent="0.3">
      <c r="B157" s="19"/>
      <c r="C157" s="109" t="s">
        <v>176</v>
      </c>
      <c r="D157" s="109" t="s">
        <v>134</v>
      </c>
      <c r="E157" s="110" t="s">
        <v>177</v>
      </c>
      <c r="F157" s="236" t="s">
        <v>178</v>
      </c>
      <c r="G157" s="235"/>
      <c r="H157" s="235"/>
      <c r="I157" s="235"/>
      <c r="J157" s="111" t="s">
        <v>137</v>
      </c>
      <c r="K157" s="112">
        <v>9.8000000000000007</v>
      </c>
      <c r="L157" s="234"/>
      <c r="M157" s="235"/>
      <c r="N157" s="234">
        <f>ROUND($L$135*$K$135,2)</f>
        <v>0</v>
      </c>
      <c r="O157" s="235"/>
      <c r="P157" s="235"/>
      <c r="Q157" s="235"/>
      <c r="R157" s="20"/>
      <c r="T157" s="113"/>
      <c r="U157" s="26" t="s">
        <v>32</v>
      </c>
      <c r="V157" s="114">
        <v>0</v>
      </c>
      <c r="W157" s="114">
        <f>$V$157*$K$157</f>
        <v>0</v>
      </c>
      <c r="X157" s="114">
        <v>0.12185</v>
      </c>
      <c r="Y157" s="114">
        <f>$X$157*$K$157</f>
        <v>1.1941300000000001</v>
      </c>
      <c r="Z157" s="114">
        <v>0</v>
      </c>
      <c r="AA157" s="115">
        <f>$Z$157*$K$157</f>
        <v>0</v>
      </c>
      <c r="AR157" s="6" t="s">
        <v>138</v>
      </c>
      <c r="AT157" s="6" t="s">
        <v>134</v>
      </c>
      <c r="AU157" s="6" t="s">
        <v>74</v>
      </c>
      <c r="AY157" s="6" t="s">
        <v>133</v>
      </c>
      <c r="BE157" s="116">
        <f>IF($U$157="základní",$N$157,0)</f>
        <v>0</v>
      </c>
      <c r="BF157" s="116">
        <f>IF($U$157="snížená",$N$157,0)</f>
        <v>0</v>
      </c>
      <c r="BG157" s="116">
        <f>IF($U$157="zákl. přenesená",$N$157,0)</f>
        <v>0</v>
      </c>
      <c r="BH157" s="116">
        <f>IF($U$157="sníž. přenesená",$N$157,0)</f>
        <v>0</v>
      </c>
      <c r="BI157" s="116">
        <f>IF($U$157="nulová",$N$157,0)</f>
        <v>0</v>
      </c>
      <c r="BJ157" s="6" t="s">
        <v>74</v>
      </c>
      <c r="BK157" s="116">
        <f>ROUND($L$157*$K$157,2)</f>
        <v>0</v>
      </c>
      <c r="BL157" s="6" t="s">
        <v>138</v>
      </c>
      <c r="BM157" s="6" t="s">
        <v>179</v>
      </c>
    </row>
    <row r="158" spans="2:65" s="6" customFormat="1" ht="18.75" customHeight="1" x14ac:dyDescent="0.3">
      <c r="B158" s="117"/>
      <c r="E158" s="118"/>
      <c r="F158" s="230" t="s">
        <v>180</v>
      </c>
      <c r="G158" s="231"/>
      <c r="H158" s="231"/>
      <c r="I158" s="231"/>
      <c r="K158" s="119">
        <v>9.8000000000000007</v>
      </c>
      <c r="R158" s="120"/>
      <c r="T158" s="121"/>
      <c r="AA158" s="122"/>
      <c r="AT158" s="118" t="s">
        <v>141</v>
      </c>
      <c r="AU158" s="118" t="s">
        <v>74</v>
      </c>
      <c r="AV158" s="118" t="s">
        <v>84</v>
      </c>
      <c r="AW158" s="118" t="s">
        <v>94</v>
      </c>
      <c r="AX158" s="118" t="s">
        <v>67</v>
      </c>
      <c r="AY158" s="118" t="s">
        <v>133</v>
      </c>
    </row>
    <row r="159" spans="2:65" s="6" customFormat="1" ht="18.75" customHeight="1" x14ac:dyDescent="0.3">
      <c r="B159" s="123"/>
      <c r="E159" s="124"/>
      <c r="F159" s="232" t="s">
        <v>142</v>
      </c>
      <c r="G159" s="233"/>
      <c r="H159" s="233"/>
      <c r="I159" s="233"/>
      <c r="K159" s="125">
        <v>9.8000000000000007</v>
      </c>
      <c r="R159" s="126"/>
      <c r="T159" s="127"/>
      <c r="AA159" s="128"/>
      <c r="AT159" s="124" t="s">
        <v>141</v>
      </c>
      <c r="AU159" s="124" t="s">
        <v>74</v>
      </c>
      <c r="AV159" s="124" t="s">
        <v>138</v>
      </c>
      <c r="AW159" s="124" t="s">
        <v>94</v>
      </c>
      <c r="AX159" s="124" t="s">
        <v>74</v>
      </c>
      <c r="AY159" s="124" t="s">
        <v>133</v>
      </c>
    </row>
    <row r="160" spans="2:65" s="6" customFormat="1" ht="27" customHeight="1" x14ac:dyDescent="0.3">
      <c r="B160" s="19"/>
      <c r="C160" s="109" t="s">
        <v>166</v>
      </c>
      <c r="D160" s="109" t="s">
        <v>134</v>
      </c>
      <c r="E160" s="110" t="s">
        <v>181</v>
      </c>
      <c r="F160" s="236" t="s">
        <v>182</v>
      </c>
      <c r="G160" s="235"/>
      <c r="H160" s="235"/>
      <c r="I160" s="235"/>
      <c r="J160" s="111" t="s">
        <v>137</v>
      </c>
      <c r="K160" s="112">
        <v>3.91</v>
      </c>
      <c r="L160" s="234"/>
      <c r="M160" s="235"/>
      <c r="N160" s="234">
        <f>ROUND($L$135*$K$135,2)</f>
        <v>0</v>
      </c>
      <c r="O160" s="235"/>
      <c r="P160" s="235"/>
      <c r="Q160" s="235"/>
      <c r="R160" s="20"/>
      <c r="T160" s="113"/>
      <c r="U160" s="26" t="s">
        <v>32</v>
      </c>
      <c r="V160" s="114">
        <v>0.89100000000000001</v>
      </c>
      <c r="W160" s="114">
        <f>$V$160*$K$160</f>
        <v>3.4838100000000001</v>
      </c>
      <c r="X160" s="114">
        <v>7.8499999999999993E-3</v>
      </c>
      <c r="Y160" s="114">
        <f>$X$160*$K$160</f>
        <v>3.0693499999999999E-2</v>
      </c>
      <c r="Z160" s="114">
        <v>0</v>
      </c>
      <c r="AA160" s="115">
        <f>$Z$160*$K$160</f>
        <v>0</v>
      </c>
      <c r="AR160" s="6" t="s">
        <v>138</v>
      </c>
      <c r="AT160" s="6" t="s">
        <v>134</v>
      </c>
      <c r="AU160" s="6" t="s">
        <v>74</v>
      </c>
      <c r="AY160" s="6" t="s">
        <v>133</v>
      </c>
      <c r="BE160" s="116">
        <f>IF($U$160="základní",$N$160,0)</f>
        <v>0</v>
      </c>
      <c r="BF160" s="116">
        <f>IF($U$160="snížená",$N$160,0)</f>
        <v>0</v>
      </c>
      <c r="BG160" s="116">
        <f>IF($U$160="zákl. přenesená",$N$160,0)</f>
        <v>0</v>
      </c>
      <c r="BH160" s="116">
        <f>IF($U$160="sníž. přenesená",$N$160,0)</f>
        <v>0</v>
      </c>
      <c r="BI160" s="116">
        <f>IF($U$160="nulová",$N$160,0)</f>
        <v>0</v>
      </c>
      <c r="BJ160" s="6" t="s">
        <v>74</v>
      </c>
      <c r="BK160" s="116">
        <f>ROUND($L$160*$K$160,2)</f>
        <v>0</v>
      </c>
      <c r="BL160" s="6" t="s">
        <v>138</v>
      </c>
      <c r="BM160" s="6" t="s">
        <v>183</v>
      </c>
    </row>
    <row r="161" spans="2:65" s="6" customFormat="1" ht="18.75" customHeight="1" x14ac:dyDescent="0.3">
      <c r="B161" s="117"/>
      <c r="E161" s="118"/>
      <c r="F161" s="230" t="s">
        <v>184</v>
      </c>
      <c r="G161" s="231"/>
      <c r="H161" s="231"/>
      <c r="I161" s="231"/>
      <c r="K161" s="119">
        <v>1.9550000000000001</v>
      </c>
      <c r="R161" s="120"/>
      <c r="T161" s="121"/>
      <c r="AA161" s="122"/>
      <c r="AT161" s="118" t="s">
        <v>141</v>
      </c>
      <c r="AU161" s="118" t="s">
        <v>74</v>
      </c>
      <c r="AV161" s="118" t="s">
        <v>84</v>
      </c>
      <c r="AW161" s="118" t="s">
        <v>94</v>
      </c>
      <c r="AX161" s="118" t="s">
        <v>67</v>
      </c>
      <c r="AY161" s="118" t="s">
        <v>133</v>
      </c>
    </row>
    <row r="162" spans="2:65" s="6" customFormat="1" ht="18.75" customHeight="1" x14ac:dyDescent="0.3">
      <c r="B162" s="117"/>
      <c r="E162" s="118"/>
      <c r="F162" s="230" t="s">
        <v>185</v>
      </c>
      <c r="G162" s="231"/>
      <c r="H162" s="231"/>
      <c r="I162" s="231"/>
      <c r="K162" s="119">
        <v>1.9550000000000001</v>
      </c>
      <c r="R162" s="120"/>
      <c r="T162" s="121"/>
      <c r="AA162" s="122"/>
      <c r="AT162" s="118" t="s">
        <v>141</v>
      </c>
      <c r="AU162" s="118" t="s">
        <v>74</v>
      </c>
      <c r="AV162" s="118" t="s">
        <v>84</v>
      </c>
      <c r="AW162" s="118" t="s">
        <v>94</v>
      </c>
      <c r="AX162" s="118" t="s">
        <v>67</v>
      </c>
      <c r="AY162" s="118" t="s">
        <v>133</v>
      </c>
    </row>
    <row r="163" spans="2:65" s="6" customFormat="1" ht="18.75" customHeight="1" x14ac:dyDescent="0.3">
      <c r="B163" s="123"/>
      <c r="E163" s="124"/>
      <c r="F163" s="232" t="s">
        <v>142</v>
      </c>
      <c r="G163" s="233"/>
      <c r="H163" s="233"/>
      <c r="I163" s="233"/>
      <c r="K163" s="125">
        <v>3.91</v>
      </c>
      <c r="R163" s="126"/>
      <c r="T163" s="127"/>
      <c r="AA163" s="128"/>
      <c r="AT163" s="124" t="s">
        <v>141</v>
      </c>
      <c r="AU163" s="124" t="s">
        <v>74</v>
      </c>
      <c r="AV163" s="124" t="s">
        <v>138</v>
      </c>
      <c r="AW163" s="124" t="s">
        <v>94</v>
      </c>
      <c r="AX163" s="124" t="s">
        <v>74</v>
      </c>
      <c r="AY163" s="124" t="s">
        <v>133</v>
      </c>
    </row>
    <row r="164" spans="2:65" s="159" customFormat="1" ht="25.5" customHeight="1" x14ac:dyDescent="0.3">
      <c r="B164" s="123"/>
      <c r="C164" s="171">
        <v>9</v>
      </c>
      <c r="D164" s="171" t="s">
        <v>134</v>
      </c>
      <c r="E164" s="172" t="s">
        <v>984</v>
      </c>
      <c r="F164" s="244" t="s">
        <v>980</v>
      </c>
      <c r="G164" s="245"/>
      <c r="H164" s="245"/>
      <c r="I164" s="245"/>
      <c r="J164" s="173" t="s">
        <v>981</v>
      </c>
      <c r="K164" s="174">
        <v>5</v>
      </c>
      <c r="L164" s="246"/>
      <c r="M164" s="245"/>
      <c r="N164" s="234">
        <f t="shared" ref="N164:N173" si="0">ROUND($L$135*$K$135,2)</f>
        <v>0</v>
      </c>
      <c r="O164" s="235"/>
      <c r="P164" s="235"/>
      <c r="Q164" s="235"/>
      <c r="R164" s="126"/>
      <c r="T164" s="127"/>
      <c r="AA164" s="128"/>
      <c r="AT164" s="162"/>
      <c r="AU164" s="162"/>
      <c r="AV164" s="162"/>
      <c r="AW164" s="162"/>
      <c r="AX164" s="162"/>
      <c r="AY164" s="162"/>
    </row>
    <row r="165" spans="2:65" s="159" customFormat="1" ht="25.5" customHeight="1" x14ac:dyDescent="0.3">
      <c r="B165" s="123"/>
      <c r="C165" s="171">
        <v>10</v>
      </c>
      <c r="D165" s="171" t="s">
        <v>134</v>
      </c>
      <c r="E165" s="172" t="s">
        <v>984</v>
      </c>
      <c r="F165" s="244" t="s">
        <v>982</v>
      </c>
      <c r="G165" s="245"/>
      <c r="H165" s="245"/>
      <c r="I165" s="245"/>
      <c r="J165" s="173" t="s">
        <v>981</v>
      </c>
      <c r="K165" s="174">
        <v>20</v>
      </c>
      <c r="L165" s="246"/>
      <c r="M165" s="245"/>
      <c r="N165" s="234">
        <f t="shared" si="0"/>
        <v>0</v>
      </c>
      <c r="O165" s="235"/>
      <c r="P165" s="235"/>
      <c r="Q165" s="235"/>
      <c r="R165" s="126"/>
      <c r="T165" s="127"/>
      <c r="AA165" s="128"/>
      <c r="AT165" s="162"/>
      <c r="AU165" s="162"/>
      <c r="AV165" s="162"/>
      <c r="AW165" s="162"/>
      <c r="AX165" s="162"/>
      <c r="AY165" s="162"/>
    </row>
    <row r="166" spans="2:65" s="159" customFormat="1" ht="25.5" customHeight="1" x14ac:dyDescent="0.3">
      <c r="B166" s="123"/>
      <c r="C166" s="171">
        <v>11</v>
      </c>
      <c r="D166" s="171" t="s">
        <v>134</v>
      </c>
      <c r="E166" s="172" t="s">
        <v>984</v>
      </c>
      <c r="F166" s="244" t="s">
        <v>983</v>
      </c>
      <c r="G166" s="245"/>
      <c r="H166" s="245"/>
      <c r="I166" s="245"/>
      <c r="J166" s="173" t="s">
        <v>981</v>
      </c>
      <c r="K166" s="174">
        <v>1</v>
      </c>
      <c r="L166" s="246"/>
      <c r="M166" s="245"/>
      <c r="N166" s="234">
        <f t="shared" si="0"/>
        <v>0</v>
      </c>
      <c r="O166" s="235"/>
      <c r="P166" s="235"/>
      <c r="Q166" s="235"/>
      <c r="R166" s="126"/>
      <c r="T166" s="127"/>
      <c r="AA166" s="128"/>
      <c r="AT166" s="162"/>
      <c r="AU166" s="162"/>
      <c r="AV166" s="162"/>
      <c r="AW166" s="162"/>
      <c r="AX166" s="162"/>
      <c r="AY166" s="162"/>
    </row>
    <row r="167" spans="2:65" s="159" customFormat="1" ht="25.5" customHeight="1" x14ac:dyDescent="0.3">
      <c r="B167" s="123"/>
      <c r="C167" s="171">
        <v>12</v>
      </c>
      <c r="D167" s="171" t="s">
        <v>134</v>
      </c>
      <c r="E167" s="172" t="s">
        <v>984</v>
      </c>
      <c r="F167" s="244" t="s">
        <v>985</v>
      </c>
      <c r="G167" s="245"/>
      <c r="H167" s="245"/>
      <c r="I167" s="245"/>
      <c r="J167" s="173" t="s">
        <v>981</v>
      </c>
      <c r="K167" s="174">
        <v>4</v>
      </c>
      <c r="L167" s="246"/>
      <c r="M167" s="245"/>
      <c r="N167" s="234">
        <f t="shared" si="0"/>
        <v>0</v>
      </c>
      <c r="O167" s="235"/>
      <c r="P167" s="235"/>
      <c r="Q167" s="235"/>
      <c r="R167" s="126"/>
      <c r="T167" s="127"/>
      <c r="AA167" s="128"/>
      <c r="AT167" s="162"/>
      <c r="AU167" s="162"/>
      <c r="AV167" s="162"/>
      <c r="AW167" s="162"/>
      <c r="AX167" s="162"/>
      <c r="AY167" s="162"/>
    </row>
    <row r="168" spans="2:65" s="159" customFormat="1" ht="25.5" customHeight="1" x14ac:dyDescent="0.3">
      <c r="B168" s="123"/>
      <c r="C168" s="171">
        <v>13</v>
      </c>
      <c r="D168" s="171" t="s">
        <v>134</v>
      </c>
      <c r="E168" s="172" t="s">
        <v>984</v>
      </c>
      <c r="F168" s="244" t="s">
        <v>986</v>
      </c>
      <c r="G168" s="245"/>
      <c r="H168" s="245"/>
      <c r="I168" s="245"/>
      <c r="J168" s="173" t="s">
        <v>981</v>
      </c>
      <c r="K168" s="174">
        <v>1</v>
      </c>
      <c r="L168" s="246"/>
      <c r="M168" s="245"/>
      <c r="N168" s="234">
        <f t="shared" si="0"/>
        <v>0</v>
      </c>
      <c r="O168" s="235"/>
      <c r="P168" s="235"/>
      <c r="Q168" s="235"/>
      <c r="R168" s="126"/>
      <c r="T168" s="127"/>
      <c r="AA168" s="128"/>
      <c r="AT168" s="162"/>
      <c r="AU168" s="162"/>
      <c r="AV168" s="162"/>
      <c r="AW168" s="162"/>
      <c r="AX168" s="162"/>
      <c r="AY168" s="162"/>
    </row>
    <row r="169" spans="2:65" s="159" customFormat="1" ht="25.5" customHeight="1" x14ac:dyDescent="0.3">
      <c r="B169" s="123"/>
      <c r="C169" s="171">
        <v>14</v>
      </c>
      <c r="D169" s="171" t="s">
        <v>134</v>
      </c>
      <c r="E169" s="172" t="s">
        <v>984</v>
      </c>
      <c r="F169" s="244" t="s">
        <v>987</v>
      </c>
      <c r="G169" s="245"/>
      <c r="H169" s="245"/>
      <c r="I169" s="245"/>
      <c r="J169" s="173" t="s">
        <v>981</v>
      </c>
      <c r="K169" s="174">
        <v>4</v>
      </c>
      <c r="L169" s="246"/>
      <c r="M169" s="245"/>
      <c r="N169" s="234">
        <f t="shared" si="0"/>
        <v>0</v>
      </c>
      <c r="O169" s="235"/>
      <c r="P169" s="235"/>
      <c r="Q169" s="235"/>
      <c r="R169" s="126"/>
      <c r="T169" s="127"/>
      <c r="AA169" s="128"/>
      <c r="AT169" s="162"/>
      <c r="AU169" s="162"/>
      <c r="AV169" s="162"/>
      <c r="AW169" s="162"/>
      <c r="AX169" s="162"/>
      <c r="AY169" s="162"/>
    </row>
    <row r="170" spans="2:65" s="159" customFormat="1" ht="25.5" customHeight="1" x14ac:dyDescent="0.3">
      <c r="B170" s="123"/>
      <c r="C170" s="171">
        <v>15</v>
      </c>
      <c r="D170" s="171" t="s">
        <v>134</v>
      </c>
      <c r="E170" s="172" t="s">
        <v>984</v>
      </c>
      <c r="F170" s="244" t="s">
        <v>993</v>
      </c>
      <c r="G170" s="245"/>
      <c r="H170" s="245"/>
      <c r="I170" s="245"/>
      <c r="J170" s="173" t="s">
        <v>981</v>
      </c>
      <c r="K170" s="174">
        <v>1</v>
      </c>
      <c r="L170" s="246"/>
      <c r="M170" s="245"/>
      <c r="N170" s="234">
        <f t="shared" si="0"/>
        <v>0</v>
      </c>
      <c r="O170" s="235"/>
      <c r="P170" s="235"/>
      <c r="Q170" s="235"/>
      <c r="R170" s="126"/>
      <c r="T170" s="127"/>
      <c r="AA170" s="128"/>
      <c r="AT170" s="162"/>
      <c r="AU170" s="162"/>
      <c r="AV170" s="162"/>
      <c r="AW170" s="162"/>
      <c r="AX170" s="162"/>
      <c r="AY170" s="162"/>
    </row>
    <row r="171" spans="2:65" s="159" customFormat="1" ht="25.5" customHeight="1" x14ac:dyDescent="0.3">
      <c r="B171" s="123"/>
      <c r="C171" s="171">
        <v>16</v>
      </c>
      <c r="D171" s="171" t="s">
        <v>134</v>
      </c>
      <c r="E171" s="172" t="s">
        <v>984</v>
      </c>
      <c r="F171" s="244" t="s">
        <v>994</v>
      </c>
      <c r="G171" s="245"/>
      <c r="H171" s="245"/>
      <c r="I171" s="245"/>
      <c r="J171" s="173" t="s">
        <v>981</v>
      </c>
      <c r="K171" s="174">
        <v>4</v>
      </c>
      <c r="L171" s="246"/>
      <c r="M171" s="245"/>
      <c r="N171" s="234">
        <f t="shared" si="0"/>
        <v>0</v>
      </c>
      <c r="O171" s="235"/>
      <c r="P171" s="235"/>
      <c r="Q171" s="235"/>
      <c r="R171" s="126"/>
      <c r="T171" s="127"/>
      <c r="AA171" s="128"/>
      <c r="AT171" s="162"/>
      <c r="AU171" s="162"/>
      <c r="AV171" s="162"/>
      <c r="AW171" s="162"/>
      <c r="AX171" s="162"/>
      <c r="AY171" s="162"/>
    </row>
    <row r="172" spans="2:65" s="159" customFormat="1" ht="25.5" customHeight="1" x14ac:dyDescent="0.3">
      <c r="B172" s="123"/>
      <c r="C172" s="171">
        <v>17</v>
      </c>
      <c r="D172" s="171" t="s">
        <v>134</v>
      </c>
      <c r="E172" s="172" t="s">
        <v>984</v>
      </c>
      <c r="F172" s="244" t="s">
        <v>997</v>
      </c>
      <c r="G172" s="245"/>
      <c r="H172" s="245"/>
      <c r="I172" s="245"/>
      <c r="J172" s="173" t="s">
        <v>996</v>
      </c>
      <c r="K172" s="174">
        <v>1</v>
      </c>
      <c r="L172" s="246"/>
      <c r="M172" s="245"/>
      <c r="N172" s="234">
        <f t="shared" si="0"/>
        <v>0</v>
      </c>
      <c r="O172" s="235"/>
      <c r="P172" s="235"/>
      <c r="Q172" s="235"/>
      <c r="R172" s="126"/>
      <c r="T172" s="127"/>
      <c r="AA172" s="128"/>
      <c r="AT172" s="162"/>
      <c r="AU172" s="162"/>
      <c r="AV172" s="162"/>
      <c r="AW172" s="162"/>
      <c r="AX172" s="162"/>
      <c r="AY172" s="162"/>
    </row>
    <row r="173" spans="2:65" s="159" customFormat="1" ht="25.5" customHeight="1" x14ac:dyDescent="0.3">
      <c r="B173" s="123"/>
      <c r="C173" s="171">
        <v>18</v>
      </c>
      <c r="D173" s="171" t="s">
        <v>134</v>
      </c>
      <c r="E173" s="172" t="s">
        <v>984</v>
      </c>
      <c r="F173" s="244" t="s">
        <v>998</v>
      </c>
      <c r="G173" s="245"/>
      <c r="H173" s="245"/>
      <c r="I173" s="245"/>
      <c r="J173" s="173" t="s">
        <v>137</v>
      </c>
      <c r="K173" s="174">
        <v>1.08</v>
      </c>
      <c r="L173" s="246"/>
      <c r="M173" s="245"/>
      <c r="N173" s="234">
        <f t="shared" si="0"/>
        <v>0</v>
      </c>
      <c r="O173" s="235"/>
      <c r="P173" s="235"/>
      <c r="Q173" s="235"/>
      <c r="R173" s="126"/>
      <c r="T173" s="127"/>
      <c r="AA173" s="128"/>
      <c r="AT173" s="162"/>
      <c r="AU173" s="162"/>
      <c r="AV173" s="162"/>
      <c r="AW173" s="162"/>
      <c r="AX173" s="162"/>
      <c r="AY173" s="162"/>
    </row>
    <row r="174" spans="2:65" s="100" customFormat="1" ht="37.5" customHeight="1" x14ac:dyDescent="0.35">
      <c r="B174" s="101"/>
      <c r="D174" s="102" t="s">
        <v>96</v>
      </c>
      <c r="E174" s="102"/>
      <c r="F174" s="102"/>
      <c r="G174" s="102"/>
      <c r="H174" s="102"/>
      <c r="I174" s="102"/>
      <c r="J174" s="102"/>
      <c r="K174" s="102"/>
      <c r="L174" s="102"/>
      <c r="M174" s="102"/>
      <c r="N174" s="225">
        <f>N175+N178+N181+N182+N185+N188+N191+N192+N195+N198+N199</f>
        <v>0</v>
      </c>
      <c r="O174" s="226"/>
      <c r="P174" s="226"/>
      <c r="Q174" s="226"/>
      <c r="R174" s="104"/>
      <c r="T174" s="105"/>
      <c r="W174" s="106">
        <f>SUM($W$175:$W$201)</f>
        <v>63.202106000000001</v>
      </c>
      <c r="Y174" s="106">
        <f>SUM($Y$175:$Y$201)</f>
        <v>19.584266840000002</v>
      </c>
      <c r="AA174" s="107">
        <f>SUM($AA$175:$AA$201)</f>
        <v>0</v>
      </c>
      <c r="AR174" s="103" t="s">
        <v>74</v>
      </c>
      <c r="AT174" s="103" t="s">
        <v>66</v>
      </c>
      <c r="AU174" s="103" t="s">
        <v>67</v>
      </c>
      <c r="AY174" s="103" t="s">
        <v>133</v>
      </c>
      <c r="BK174" s="108">
        <f>SUM($BK$175:$BK$201)</f>
        <v>0</v>
      </c>
    </row>
    <row r="175" spans="2:65" s="6" customFormat="1" ht="15.75" customHeight="1" x14ac:dyDescent="0.3">
      <c r="B175" s="19"/>
      <c r="C175" s="109">
        <v>19</v>
      </c>
      <c r="D175" s="109" t="s">
        <v>134</v>
      </c>
      <c r="E175" s="110" t="s">
        <v>187</v>
      </c>
      <c r="F175" s="236" t="s">
        <v>188</v>
      </c>
      <c r="G175" s="235"/>
      <c r="H175" s="235"/>
      <c r="I175" s="235"/>
      <c r="J175" s="111" t="s">
        <v>152</v>
      </c>
      <c r="K175" s="112">
        <v>2.7719999999999998</v>
      </c>
      <c r="L175" s="234"/>
      <c r="M175" s="235"/>
      <c r="N175" s="234">
        <f>ROUND($L$175*$K$175,2)</f>
        <v>0</v>
      </c>
      <c r="O175" s="235"/>
      <c r="P175" s="235"/>
      <c r="Q175" s="235"/>
      <c r="R175" s="20"/>
      <c r="T175" s="113"/>
      <c r="U175" s="26" t="s">
        <v>32</v>
      </c>
      <c r="V175" s="114">
        <v>0</v>
      </c>
      <c r="W175" s="114">
        <f>$V$175*$K$175</f>
        <v>0</v>
      </c>
      <c r="X175" s="114">
        <v>2.45343</v>
      </c>
      <c r="Y175" s="114">
        <f>$X$175*$K$175</f>
        <v>6.8009079599999991</v>
      </c>
      <c r="Z175" s="114">
        <v>0</v>
      </c>
      <c r="AA175" s="115">
        <f>$Z$175*$K$175</f>
        <v>0</v>
      </c>
      <c r="AR175" s="6" t="s">
        <v>138</v>
      </c>
      <c r="AT175" s="6" t="s">
        <v>134</v>
      </c>
      <c r="AU175" s="6" t="s">
        <v>74</v>
      </c>
      <c r="AY175" s="6" t="s">
        <v>133</v>
      </c>
      <c r="BE175" s="116">
        <f>IF($U$175="základní",$N$175,0)</f>
        <v>0</v>
      </c>
      <c r="BF175" s="116">
        <f>IF($U$175="snížená",$N$175,0)</f>
        <v>0</v>
      </c>
      <c r="BG175" s="116">
        <f>IF($U$175="zákl. přenesená",$N$175,0)</f>
        <v>0</v>
      </c>
      <c r="BH175" s="116">
        <f>IF($U$175="sníž. přenesená",$N$175,0)</f>
        <v>0</v>
      </c>
      <c r="BI175" s="116">
        <f>IF($U$175="nulová",$N$175,0)</f>
        <v>0</v>
      </c>
      <c r="BJ175" s="6" t="s">
        <v>74</v>
      </c>
      <c r="BK175" s="116">
        <f>ROUND($L$175*$K$175,2)</f>
        <v>0</v>
      </c>
      <c r="BL175" s="6" t="s">
        <v>138</v>
      </c>
      <c r="BM175" s="6" t="s">
        <v>189</v>
      </c>
    </row>
    <row r="176" spans="2:65" s="6" customFormat="1" ht="18.75" customHeight="1" x14ac:dyDescent="0.3">
      <c r="B176" s="117"/>
      <c r="E176" s="118"/>
      <c r="F176" s="230" t="s">
        <v>190</v>
      </c>
      <c r="G176" s="231"/>
      <c r="H176" s="231"/>
      <c r="I176" s="231"/>
      <c r="K176" s="119">
        <v>2.7719999999999998</v>
      </c>
      <c r="R176" s="120"/>
      <c r="T176" s="121"/>
      <c r="AA176" s="122"/>
      <c r="AT176" s="118" t="s">
        <v>141</v>
      </c>
      <c r="AU176" s="118" t="s">
        <v>74</v>
      </c>
      <c r="AV176" s="118" t="s">
        <v>84</v>
      </c>
      <c r="AW176" s="118" t="s">
        <v>94</v>
      </c>
      <c r="AX176" s="118" t="s">
        <v>67</v>
      </c>
      <c r="AY176" s="118" t="s">
        <v>133</v>
      </c>
    </row>
    <row r="177" spans="2:65" s="6" customFormat="1" ht="18.75" customHeight="1" x14ac:dyDescent="0.3">
      <c r="B177" s="123"/>
      <c r="E177" s="124"/>
      <c r="F177" s="232" t="s">
        <v>142</v>
      </c>
      <c r="G177" s="233"/>
      <c r="H177" s="233"/>
      <c r="I177" s="233"/>
      <c r="K177" s="125">
        <v>2.7719999999999998</v>
      </c>
      <c r="R177" s="126"/>
      <c r="T177" s="127"/>
      <c r="AA177" s="128"/>
      <c r="AT177" s="124" t="s">
        <v>141</v>
      </c>
      <c r="AU177" s="124" t="s">
        <v>74</v>
      </c>
      <c r="AV177" s="124" t="s">
        <v>138</v>
      </c>
      <c r="AW177" s="124" t="s">
        <v>94</v>
      </c>
      <c r="AX177" s="124" t="s">
        <v>74</v>
      </c>
      <c r="AY177" s="124" t="s">
        <v>133</v>
      </c>
    </row>
    <row r="178" spans="2:65" s="6" customFormat="1" ht="15.75" customHeight="1" x14ac:dyDescent="0.3">
      <c r="B178" s="19"/>
      <c r="C178" s="109">
        <v>20</v>
      </c>
      <c r="D178" s="109" t="s">
        <v>134</v>
      </c>
      <c r="E178" s="110" t="s">
        <v>192</v>
      </c>
      <c r="F178" s="236" t="s">
        <v>193</v>
      </c>
      <c r="G178" s="235"/>
      <c r="H178" s="235"/>
      <c r="I178" s="235"/>
      <c r="J178" s="111" t="s">
        <v>137</v>
      </c>
      <c r="K178" s="112">
        <v>1.496</v>
      </c>
      <c r="L178" s="234"/>
      <c r="M178" s="235"/>
      <c r="N178" s="234">
        <f>ROUND($L$178*$K$178,2)</f>
        <v>0</v>
      </c>
      <c r="O178" s="235"/>
      <c r="P178" s="235"/>
      <c r="Q178" s="235"/>
      <c r="R178" s="20"/>
      <c r="T178" s="113"/>
      <c r="U178" s="26" t="s">
        <v>32</v>
      </c>
      <c r="V178" s="114">
        <v>0.51100000000000001</v>
      </c>
      <c r="W178" s="114">
        <f>$V$178*$K$178</f>
        <v>0.76445600000000002</v>
      </c>
      <c r="X178" s="114">
        <v>2.15E-3</v>
      </c>
      <c r="Y178" s="114">
        <f>$X$178*$K$178</f>
        <v>3.2163999999999999E-3</v>
      </c>
      <c r="Z178" s="114">
        <v>0</v>
      </c>
      <c r="AA178" s="115">
        <f>$Z$178*$K$178</f>
        <v>0</v>
      </c>
      <c r="AR178" s="6" t="s">
        <v>138</v>
      </c>
      <c r="AT178" s="6" t="s">
        <v>134</v>
      </c>
      <c r="AU178" s="6" t="s">
        <v>74</v>
      </c>
      <c r="AY178" s="6" t="s">
        <v>133</v>
      </c>
      <c r="BE178" s="116">
        <f>IF($U$178="základní",$N$178,0)</f>
        <v>0</v>
      </c>
      <c r="BF178" s="116">
        <f>IF($U$178="snížená",$N$178,0)</f>
        <v>0</v>
      </c>
      <c r="BG178" s="116">
        <f>IF($U$178="zákl. přenesená",$N$178,0)</f>
        <v>0</v>
      </c>
      <c r="BH178" s="116">
        <f>IF($U$178="sníž. přenesená",$N$178,0)</f>
        <v>0</v>
      </c>
      <c r="BI178" s="116">
        <f>IF($U$178="nulová",$N$178,0)</f>
        <v>0</v>
      </c>
      <c r="BJ178" s="6" t="s">
        <v>74</v>
      </c>
      <c r="BK178" s="116">
        <f>ROUND($L$178*$K$178,2)</f>
        <v>0</v>
      </c>
      <c r="BL178" s="6" t="s">
        <v>138</v>
      </c>
      <c r="BM178" s="6" t="s">
        <v>194</v>
      </c>
    </row>
    <row r="179" spans="2:65" s="6" customFormat="1" ht="18.75" customHeight="1" x14ac:dyDescent="0.3">
      <c r="B179" s="117"/>
      <c r="E179" s="118"/>
      <c r="F179" s="230" t="s">
        <v>195</v>
      </c>
      <c r="G179" s="231"/>
      <c r="H179" s="231"/>
      <c r="I179" s="231"/>
      <c r="K179" s="119">
        <v>1.496</v>
      </c>
      <c r="R179" s="120"/>
      <c r="T179" s="121"/>
      <c r="AA179" s="122"/>
      <c r="AT179" s="118" t="s">
        <v>141</v>
      </c>
      <c r="AU179" s="118" t="s">
        <v>74</v>
      </c>
      <c r="AV179" s="118" t="s">
        <v>84</v>
      </c>
      <c r="AW179" s="118" t="s">
        <v>94</v>
      </c>
      <c r="AX179" s="118" t="s">
        <v>67</v>
      </c>
      <c r="AY179" s="118" t="s">
        <v>133</v>
      </c>
    </row>
    <row r="180" spans="2:65" s="6" customFormat="1" ht="18.75" customHeight="1" x14ac:dyDescent="0.3">
      <c r="B180" s="123"/>
      <c r="E180" s="124"/>
      <c r="F180" s="232" t="s">
        <v>142</v>
      </c>
      <c r="G180" s="233"/>
      <c r="H180" s="233"/>
      <c r="I180" s="233"/>
      <c r="K180" s="125">
        <v>1.496</v>
      </c>
      <c r="R180" s="126"/>
      <c r="T180" s="127"/>
      <c r="AA180" s="128"/>
      <c r="AT180" s="124" t="s">
        <v>141</v>
      </c>
      <c r="AU180" s="124" t="s">
        <v>74</v>
      </c>
      <c r="AV180" s="124" t="s">
        <v>138</v>
      </c>
      <c r="AW180" s="124" t="s">
        <v>94</v>
      </c>
      <c r="AX180" s="124" t="s">
        <v>74</v>
      </c>
      <c r="AY180" s="124" t="s">
        <v>133</v>
      </c>
    </row>
    <row r="181" spans="2:65" s="6" customFormat="1" ht="15.75" customHeight="1" x14ac:dyDescent="0.3">
      <c r="B181" s="19"/>
      <c r="C181" s="109">
        <v>21</v>
      </c>
      <c r="D181" s="109" t="s">
        <v>134</v>
      </c>
      <c r="E181" s="110" t="s">
        <v>197</v>
      </c>
      <c r="F181" s="236" t="s">
        <v>198</v>
      </c>
      <c r="G181" s="235"/>
      <c r="H181" s="235"/>
      <c r="I181" s="235"/>
      <c r="J181" s="111" t="s">
        <v>137</v>
      </c>
      <c r="K181" s="112">
        <v>1.496</v>
      </c>
      <c r="L181" s="234"/>
      <c r="M181" s="235"/>
      <c r="N181" s="234">
        <f>ROUND($L$181*$K$181,2)</f>
        <v>0</v>
      </c>
      <c r="O181" s="235"/>
      <c r="P181" s="235"/>
      <c r="Q181" s="235"/>
      <c r="R181" s="20"/>
      <c r="T181" s="113"/>
      <c r="U181" s="26" t="s">
        <v>32</v>
      </c>
      <c r="V181" s="114">
        <v>0.26600000000000001</v>
      </c>
      <c r="W181" s="114">
        <f>$V$181*$K$181</f>
        <v>0.39793600000000001</v>
      </c>
      <c r="X181" s="114">
        <v>0</v>
      </c>
      <c r="Y181" s="114">
        <f>$X$181*$K$181</f>
        <v>0</v>
      </c>
      <c r="Z181" s="114">
        <v>0</v>
      </c>
      <c r="AA181" s="115">
        <f>$Z$181*$K$181</f>
        <v>0</v>
      </c>
      <c r="AR181" s="6" t="s">
        <v>138</v>
      </c>
      <c r="AT181" s="6" t="s">
        <v>134</v>
      </c>
      <c r="AU181" s="6" t="s">
        <v>74</v>
      </c>
      <c r="AY181" s="6" t="s">
        <v>133</v>
      </c>
      <c r="BE181" s="116">
        <f>IF($U$181="základní",$N$181,0)</f>
        <v>0</v>
      </c>
      <c r="BF181" s="116">
        <f>IF($U$181="snížená",$N$181,0)</f>
        <v>0</v>
      </c>
      <c r="BG181" s="116">
        <f>IF($U$181="zákl. přenesená",$N$181,0)</f>
        <v>0</v>
      </c>
      <c r="BH181" s="116">
        <f>IF($U$181="sníž. přenesená",$N$181,0)</f>
        <v>0</v>
      </c>
      <c r="BI181" s="116">
        <f>IF($U$181="nulová",$N$181,0)</f>
        <v>0</v>
      </c>
      <c r="BJ181" s="6" t="s">
        <v>74</v>
      </c>
      <c r="BK181" s="116">
        <f>ROUND($L$181*$K$181,2)</f>
        <v>0</v>
      </c>
      <c r="BL181" s="6" t="s">
        <v>138</v>
      </c>
      <c r="BM181" s="6" t="s">
        <v>199</v>
      </c>
    </row>
    <row r="182" spans="2:65" s="6" customFormat="1" ht="15.75" customHeight="1" x14ac:dyDescent="0.3">
      <c r="B182" s="19"/>
      <c r="C182" s="109">
        <v>22</v>
      </c>
      <c r="D182" s="109" t="s">
        <v>134</v>
      </c>
      <c r="E182" s="110" t="s">
        <v>201</v>
      </c>
      <c r="F182" s="236" t="s">
        <v>202</v>
      </c>
      <c r="G182" s="235"/>
      <c r="H182" s="235"/>
      <c r="I182" s="235"/>
      <c r="J182" s="111" t="s">
        <v>158</v>
      </c>
      <c r="K182" s="112">
        <v>0.222</v>
      </c>
      <c r="L182" s="234"/>
      <c r="M182" s="235"/>
      <c r="N182" s="234">
        <f>ROUND($L$182*$K$182,2)</f>
        <v>0</v>
      </c>
      <c r="O182" s="235"/>
      <c r="P182" s="235"/>
      <c r="Q182" s="235"/>
      <c r="R182" s="20"/>
      <c r="T182" s="113"/>
      <c r="U182" s="26" t="s">
        <v>32</v>
      </c>
      <c r="V182" s="114">
        <v>38.118000000000002</v>
      </c>
      <c r="W182" s="114">
        <f>$V$182*$K$182</f>
        <v>8.4621960000000005</v>
      </c>
      <c r="X182" s="114">
        <v>1.0551600000000001</v>
      </c>
      <c r="Y182" s="114">
        <f>$X$182*$K$182</f>
        <v>0.23424552000000001</v>
      </c>
      <c r="Z182" s="114">
        <v>0</v>
      </c>
      <c r="AA182" s="115">
        <f>$Z$182*$K$182</f>
        <v>0</v>
      </c>
      <c r="AR182" s="6" t="s">
        <v>138</v>
      </c>
      <c r="AT182" s="6" t="s">
        <v>134</v>
      </c>
      <c r="AU182" s="6" t="s">
        <v>74</v>
      </c>
      <c r="AY182" s="6" t="s">
        <v>133</v>
      </c>
      <c r="BE182" s="116">
        <f>IF($U$182="základní",$N$182,0)</f>
        <v>0</v>
      </c>
      <c r="BF182" s="116">
        <f>IF($U$182="snížená",$N$182,0)</f>
        <v>0</v>
      </c>
      <c r="BG182" s="116">
        <f>IF($U$182="zákl. přenesená",$N$182,0)</f>
        <v>0</v>
      </c>
      <c r="BH182" s="116">
        <f>IF($U$182="sníž. přenesená",$N$182,0)</f>
        <v>0</v>
      </c>
      <c r="BI182" s="116">
        <f>IF($U$182="nulová",$N$182,0)</f>
        <v>0</v>
      </c>
      <c r="BJ182" s="6" t="s">
        <v>74</v>
      </c>
      <c r="BK182" s="116">
        <f>ROUND($L$182*$K$182,2)</f>
        <v>0</v>
      </c>
      <c r="BL182" s="6" t="s">
        <v>138</v>
      </c>
      <c r="BM182" s="6" t="s">
        <v>203</v>
      </c>
    </row>
    <row r="183" spans="2:65" s="6" customFormat="1" ht="18.75" customHeight="1" x14ac:dyDescent="0.3">
      <c r="B183" s="117"/>
      <c r="E183" s="118"/>
      <c r="F183" s="230" t="s">
        <v>204</v>
      </c>
      <c r="G183" s="231"/>
      <c r="H183" s="231"/>
      <c r="I183" s="231"/>
      <c r="K183" s="119">
        <v>0.22176000000000001</v>
      </c>
      <c r="R183" s="120"/>
      <c r="T183" s="121"/>
      <c r="AA183" s="122"/>
      <c r="AT183" s="118" t="s">
        <v>141</v>
      </c>
      <c r="AU183" s="118" t="s">
        <v>74</v>
      </c>
      <c r="AV183" s="118" t="s">
        <v>84</v>
      </c>
      <c r="AW183" s="118" t="s">
        <v>94</v>
      </c>
      <c r="AX183" s="118" t="s">
        <v>67</v>
      </c>
      <c r="AY183" s="118" t="s">
        <v>133</v>
      </c>
    </row>
    <row r="184" spans="2:65" s="6" customFormat="1" ht="18.75" customHeight="1" x14ac:dyDescent="0.3">
      <c r="B184" s="123"/>
      <c r="E184" s="124"/>
      <c r="F184" s="232" t="s">
        <v>142</v>
      </c>
      <c r="G184" s="233"/>
      <c r="H184" s="233"/>
      <c r="I184" s="233"/>
      <c r="K184" s="125">
        <v>0.22176000000000001</v>
      </c>
      <c r="R184" s="126"/>
      <c r="T184" s="127"/>
      <c r="AA184" s="128"/>
      <c r="AT184" s="124" t="s">
        <v>141</v>
      </c>
      <c r="AU184" s="124" t="s">
        <v>74</v>
      </c>
      <c r="AV184" s="124" t="s">
        <v>138</v>
      </c>
      <c r="AW184" s="124" t="s">
        <v>94</v>
      </c>
      <c r="AX184" s="124" t="s">
        <v>74</v>
      </c>
      <c r="AY184" s="124" t="s">
        <v>133</v>
      </c>
    </row>
    <row r="185" spans="2:65" s="6" customFormat="1" ht="15.75" customHeight="1" x14ac:dyDescent="0.3">
      <c r="B185" s="19"/>
      <c r="C185" s="109">
        <v>23</v>
      </c>
      <c r="D185" s="109" t="s">
        <v>134</v>
      </c>
      <c r="E185" s="110" t="s">
        <v>206</v>
      </c>
      <c r="F185" s="236" t="s">
        <v>207</v>
      </c>
      <c r="G185" s="235"/>
      <c r="H185" s="235"/>
      <c r="I185" s="235"/>
      <c r="J185" s="111" t="s">
        <v>158</v>
      </c>
      <c r="K185" s="112">
        <v>0.28199999999999997</v>
      </c>
      <c r="L185" s="234"/>
      <c r="M185" s="235"/>
      <c r="N185" s="234">
        <f>ROUND($L$185*$K$185,2)</f>
        <v>0</v>
      </c>
      <c r="O185" s="235"/>
      <c r="P185" s="235"/>
      <c r="Q185" s="235"/>
      <c r="R185" s="20"/>
      <c r="T185" s="113"/>
      <c r="U185" s="26" t="s">
        <v>32</v>
      </c>
      <c r="V185" s="114">
        <v>15.211</v>
      </c>
      <c r="W185" s="114">
        <f>$V$185*$K$185</f>
        <v>4.2895019999999997</v>
      </c>
      <c r="X185" s="114">
        <v>1.0530600000000001</v>
      </c>
      <c r="Y185" s="114">
        <f>$X$185*$K$185</f>
        <v>0.29696292000000002</v>
      </c>
      <c r="Z185" s="114">
        <v>0</v>
      </c>
      <c r="AA185" s="115">
        <f>$Z$185*$K$185</f>
        <v>0</v>
      </c>
      <c r="AR185" s="6" t="s">
        <v>138</v>
      </c>
      <c r="AT185" s="6" t="s">
        <v>134</v>
      </c>
      <c r="AU185" s="6" t="s">
        <v>74</v>
      </c>
      <c r="AY185" s="6" t="s">
        <v>133</v>
      </c>
      <c r="BE185" s="116">
        <f>IF($U$185="základní",$N$185,0)</f>
        <v>0</v>
      </c>
      <c r="BF185" s="116">
        <f>IF($U$185="snížená",$N$185,0)</f>
        <v>0</v>
      </c>
      <c r="BG185" s="116">
        <f>IF($U$185="zákl. přenesená",$N$185,0)</f>
        <v>0</v>
      </c>
      <c r="BH185" s="116">
        <f>IF($U$185="sníž. přenesená",$N$185,0)</f>
        <v>0</v>
      </c>
      <c r="BI185" s="116">
        <f>IF($U$185="nulová",$N$185,0)</f>
        <v>0</v>
      </c>
      <c r="BJ185" s="6" t="s">
        <v>74</v>
      </c>
      <c r="BK185" s="116">
        <f>ROUND($L$185*$K$185,2)</f>
        <v>0</v>
      </c>
      <c r="BL185" s="6" t="s">
        <v>138</v>
      </c>
      <c r="BM185" s="6" t="s">
        <v>208</v>
      </c>
    </row>
    <row r="186" spans="2:65" s="6" customFormat="1" ht="18.75" customHeight="1" x14ac:dyDescent="0.3">
      <c r="B186" s="117"/>
      <c r="E186" s="118"/>
      <c r="F186" s="230" t="s">
        <v>209</v>
      </c>
      <c r="G186" s="231"/>
      <c r="H186" s="231"/>
      <c r="I186" s="231"/>
      <c r="K186" s="119">
        <v>0.28206360000000003</v>
      </c>
      <c r="R186" s="120"/>
      <c r="T186" s="121"/>
      <c r="AA186" s="122"/>
      <c r="AT186" s="118" t="s">
        <v>141</v>
      </c>
      <c r="AU186" s="118" t="s">
        <v>74</v>
      </c>
      <c r="AV186" s="118" t="s">
        <v>84</v>
      </c>
      <c r="AW186" s="118" t="s">
        <v>94</v>
      </c>
      <c r="AX186" s="118" t="s">
        <v>67</v>
      </c>
      <c r="AY186" s="118" t="s">
        <v>133</v>
      </c>
    </row>
    <row r="187" spans="2:65" s="6" customFormat="1" ht="18.75" customHeight="1" x14ac:dyDescent="0.3">
      <c r="B187" s="123"/>
      <c r="E187" s="124"/>
      <c r="F187" s="232" t="s">
        <v>142</v>
      </c>
      <c r="G187" s="233"/>
      <c r="H187" s="233"/>
      <c r="I187" s="233"/>
      <c r="K187" s="125">
        <v>0.28206360000000003</v>
      </c>
      <c r="R187" s="126"/>
      <c r="T187" s="127"/>
      <c r="AA187" s="128"/>
      <c r="AT187" s="124" t="s">
        <v>141</v>
      </c>
      <c r="AU187" s="124" t="s">
        <v>74</v>
      </c>
      <c r="AV187" s="124" t="s">
        <v>138</v>
      </c>
      <c r="AW187" s="124" t="s">
        <v>94</v>
      </c>
      <c r="AX187" s="124" t="s">
        <v>74</v>
      </c>
      <c r="AY187" s="124" t="s">
        <v>133</v>
      </c>
    </row>
    <row r="188" spans="2:65" s="6" customFormat="1" ht="27" customHeight="1" x14ac:dyDescent="0.3">
      <c r="B188" s="19"/>
      <c r="C188" s="109">
        <v>24</v>
      </c>
      <c r="D188" s="109" t="s">
        <v>134</v>
      </c>
      <c r="E188" s="110" t="s">
        <v>211</v>
      </c>
      <c r="F188" s="236" t="s">
        <v>212</v>
      </c>
      <c r="G188" s="235"/>
      <c r="H188" s="235"/>
      <c r="I188" s="235"/>
      <c r="J188" s="111" t="s">
        <v>213</v>
      </c>
      <c r="K188" s="112">
        <v>62</v>
      </c>
      <c r="L188" s="234"/>
      <c r="M188" s="235"/>
      <c r="N188" s="234">
        <f>ROUND($L$188*$K$188,2)</f>
        <v>0</v>
      </c>
      <c r="O188" s="235"/>
      <c r="P188" s="235"/>
      <c r="Q188" s="235"/>
      <c r="R188" s="20"/>
      <c r="T188" s="113"/>
      <c r="U188" s="26" t="s">
        <v>32</v>
      </c>
      <c r="V188" s="114">
        <v>0.34</v>
      </c>
      <c r="W188" s="114">
        <f>$V$188*$K$188</f>
        <v>21.080000000000002</v>
      </c>
      <c r="X188" s="114">
        <v>6.7360000000000003E-2</v>
      </c>
      <c r="Y188" s="114">
        <f>$X$188*$K$188</f>
        <v>4.1763200000000005</v>
      </c>
      <c r="Z188" s="114">
        <v>0</v>
      </c>
      <c r="AA188" s="115">
        <f>$Z$188*$K$188</f>
        <v>0</v>
      </c>
      <c r="AR188" s="6" t="s">
        <v>138</v>
      </c>
      <c r="AT188" s="6" t="s">
        <v>134</v>
      </c>
      <c r="AU188" s="6" t="s">
        <v>74</v>
      </c>
      <c r="AY188" s="6" t="s">
        <v>133</v>
      </c>
      <c r="BE188" s="116">
        <f>IF($U$188="základní",$N$188,0)</f>
        <v>0</v>
      </c>
      <c r="BF188" s="116">
        <f>IF($U$188="snížená",$N$188,0)</f>
        <v>0</v>
      </c>
      <c r="BG188" s="116">
        <f>IF($U$188="zákl. přenesená",$N$188,0)</f>
        <v>0</v>
      </c>
      <c r="BH188" s="116">
        <f>IF($U$188="sníž. přenesená",$N$188,0)</f>
        <v>0</v>
      </c>
      <c r="BI188" s="116">
        <f>IF($U$188="nulová",$N$188,0)</f>
        <v>0</v>
      </c>
      <c r="BJ188" s="6" t="s">
        <v>74</v>
      </c>
      <c r="BK188" s="116">
        <f>ROUND($L$188*$K$188,2)</f>
        <v>0</v>
      </c>
      <c r="BL188" s="6" t="s">
        <v>138</v>
      </c>
      <c r="BM188" s="6" t="s">
        <v>214</v>
      </c>
    </row>
    <row r="189" spans="2:65" s="6" customFormat="1" ht="18.75" customHeight="1" x14ac:dyDescent="0.3">
      <c r="B189" s="117"/>
      <c r="E189" s="118"/>
      <c r="F189" s="230" t="s">
        <v>215</v>
      </c>
      <c r="G189" s="231"/>
      <c r="H189" s="231"/>
      <c r="I189" s="231"/>
      <c r="K189" s="119">
        <v>62</v>
      </c>
      <c r="R189" s="120"/>
      <c r="T189" s="121"/>
      <c r="AA189" s="122"/>
      <c r="AT189" s="118" t="s">
        <v>141</v>
      </c>
      <c r="AU189" s="118" t="s">
        <v>74</v>
      </c>
      <c r="AV189" s="118" t="s">
        <v>84</v>
      </c>
      <c r="AW189" s="118" t="s">
        <v>94</v>
      </c>
      <c r="AX189" s="118" t="s">
        <v>67</v>
      </c>
      <c r="AY189" s="118" t="s">
        <v>133</v>
      </c>
    </row>
    <row r="190" spans="2:65" s="6" customFormat="1" ht="18.75" customHeight="1" x14ac:dyDescent="0.3">
      <c r="B190" s="123"/>
      <c r="E190" s="124"/>
      <c r="F190" s="232" t="s">
        <v>142</v>
      </c>
      <c r="G190" s="233"/>
      <c r="H190" s="233"/>
      <c r="I190" s="233"/>
      <c r="K190" s="125">
        <v>62</v>
      </c>
      <c r="R190" s="126"/>
      <c r="T190" s="127"/>
      <c r="AA190" s="128"/>
      <c r="AT190" s="124" t="s">
        <v>141</v>
      </c>
      <c r="AU190" s="124" t="s">
        <v>74</v>
      </c>
      <c r="AV190" s="124" t="s">
        <v>138</v>
      </c>
      <c r="AW190" s="124" t="s">
        <v>94</v>
      </c>
      <c r="AX190" s="124" t="s">
        <v>74</v>
      </c>
      <c r="AY190" s="124" t="s">
        <v>133</v>
      </c>
    </row>
    <row r="191" spans="2:65" s="6" customFormat="1" ht="27" customHeight="1" x14ac:dyDescent="0.3">
      <c r="B191" s="19"/>
      <c r="C191" s="109">
        <v>25</v>
      </c>
      <c r="D191" s="109" t="s">
        <v>134</v>
      </c>
      <c r="E191" s="110" t="s">
        <v>216</v>
      </c>
      <c r="F191" s="236" t="s">
        <v>217</v>
      </c>
      <c r="G191" s="235"/>
      <c r="H191" s="235"/>
      <c r="I191" s="235"/>
      <c r="J191" s="111" t="s">
        <v>213</v>
      </c>
      <c r="K191" s="112">
        <v>12</v>
      </c>
      <c r="L191" s="234"/>
      <c r="M191" s="235"/>
      <c r="N191" s="234">
        <f>ROUND($L$191*$K$191,2)</f>
        <v>0</v>
      </c>
      <c r="O191" s="235"/>
      <c r="P191" s="235"/>
      <c r="Q191" s="235"/>
      <c r="R191" s="20"/>
      <c r="T191" s="113"/>
      <c r="U191" s="26" t="s">
        <v>32</v>
      </c>
      <c r="V191" s="114">
        <v>0.28999999999999998</v>
      </c>
      <c r="W191" s="114">
        <f>$V$191*$K$191</f>
        <v>3.4799999999999995</v>
      </c>
      <c r="X191" s="114">
        <v>5.8999999999999997E-2</v>
      </c>
      <c r="Y191" s="114">
        <f>$X$191*$K$191</f>
        <v>0.70799999999999996</v>
      </c>
      <c r="Z191" s="114">
        <v>0</v>
      </c>
      <c r="AA191" s="115">
        <f>$Z$191*$K$191</f>
        <v>0</v>
      </c>
      <c r="AR191" s="6" t="s">
        <v>138</v>
      </c>
      <c r="AT191" s="6" t="s">
        <v>134</v>
      </c>
      <c r="AU191" s="6" t="s">
        <v>74</v>
      </c>
      <c r="AY191" s="6" t="s">
        <v>133</v>
      </c>
      <c r="BE191" s="116">
        <f>IF($U$191="základní",$N$191,0)</f>
        <v>0</v>
      </c>
      <c r="BF191" s="116">
        <f>IF($U$191="snížená",$N$191,0)</f>
        <v>0</v>
      </c>
      <c r="BG191" s="116">
        <f>IF($U$191="zákl. přenesená",$N$191,0)</f>
        <v>0</v>
      </c>
      <c r="BH191" s="116">
        <f>IF($U$191="sníž. přenesená",$N$191,0)</f>
        <v>0</v>
      </c>
      <c r="BI191" s="116">
        <f>IF($U$191="nulová",$N$191,0)</f>
        <v>0</v>
      </c>
      <c r="BJ191" s="6" t="s">
        <v>74</v>
      </c>
      <c r="BK191" s="116">
        <f>ROUND($L$191*$K$191,2)</f>
        <v>0</v>
      </c>
      <c r="BL191" s="6" t="s">
        <v>138</v>
      </c>
      <c r="BM191" s="6" t="s">
        <v>218</v>
      </c>
    </row>
    <row r="192" spans="2:65" s="6" customFormat="1" ht="15.75" customHeight="1" x14ac:dyDescent="0.3">
      <c r="B192" s="19"/>
      <c r="C192" s="109">
        <v>26</v>
      </c>
      <c r="D192" s="109" t="s">
        <v>134</v>
      </c>
      <c r="E192" s="110" t="s">
        <v>220</v>
      </c>
      <c r="F192" s="236" t="s">
        <v>221</v>
      </c>
      <c r="G192" s="235"/>
      <c r="H192" s="235"/>
      <c r="I192" s="235"/>
      <c r="J192" s="111" t="s">
        <v>152</v>
      </c>
      <c r="K192" s="112">
        <v>2.8570000000000002</v>
      </c>
      <c r="L192" s="234"/>
      <c r="M192" s="235"/>
      <c r="N192" s="234">
        <f>ROUND($L$192*$K$192,2)</f>
        <v>0</v>
      </c>
      <c r="O192" s="235"/>
      <c r="P192" s="235"/>
      <c r="Q192" s="235"/>
      <c r="R192" s="20"/>
      <c r="T192" s="113"/>
      <c r="U192" s="26" t="s">
        <v>32</v>
      </c>
      <c r="V192" s="114">
        <v>0</v>
      </c>
      <c r="W192" s="114">
        <f>$V$192*$K$192</f>
        <v>0</v>
      </c>
      <c r="X192" s="114">
        <v>2.4533999999999998</v>
      </c>
      <c r="Y192" s="114">
        <f>$X$192*$K$192</f>
        <v>7.0093638</v>
      </c>
      <c r="Z192" s="114">
        <v>0</v>
      </c>
      <c r="AA192" s="115">
        <f>$Z$192*$K$192</f>
        <v>0</v>
      </c>
      <c r="AR192" s="6" t="s">
        <v>138</v>
      </c>
      <c r="AT192" s="6" t="s">
        <v>134</v>
      </c>
      <c r="AU192" s="6" t="s">
        <v>74</v>
      </c>
      <c r="AY192" s="6" t="s">
        <v>133</v>
      </c>
      <c r="BE192" s="116">
        <f>IF($U$192="základní",$N$192,0)</f>
        <v>0</v>
      </c>
      <c r="BF192" s="116">
        <f>IF($U$192="snížená",$N$192,0)</f>
        <v>0</v>
      </c>
      <c r="BG192" s="116">
        <f>IF($U$192="zákl. přenesená",$N$192,0)</f>
        <v>0</v>
      </c>
      <c r="BH192" s="116">
        <f>IF($U$192="sníž. přenesená",$N$192,0)</f>
        <v>0</v>
      </c>
      <c r="BI192" s="116">
        <f>IF($U$192="nulová",$N$192,0)</f>
        <v>0</v>
      </c>
      <c r="BJ192" s="6" t="s">
        <v>74</v>
      </c>
      <c r="BK192" s="116">
        <f>ROUND($L$192*$K$192,2)</f>
        <v>0</v>
      </c>
      <c r="BL192" s="6" t="s">
        <v>138</v>
      </c>
      <c r="BM192" s="6" t="s">
        <v>222</v>
      </c>
    </row>
    <row r="193" spans="2:65" s="6" customFormat="1" ht="18.75" customHeight="1" x14ac:dyDescent="0.3">
      <c r="B193" s="117"/>
      <c r="E193" s="118"/>
      <c r="F193" s="230" t="s">
        <v>223</v>
      </c>
      <c r="G193" s="231"/>
      <c r="H193" s="231"/>
      <c r="I193" s="231"/>
      <c r="K193" s="119">
        <v>2.8574000000000002</v>
      </c>
      <c r="R193" s="120"/>
      <c r="T193" s="121"/>
      <c r="AA193" s="122"/>
      <c r="AT193" s="118" t="s">
        <v>141</v>
      </c>
      <c r="AU193" s="118" t="s">
        <v>74</v>
      </c>
      <c r="AV193" s="118" t="s">
        <v>84</v>
      </c>
      <c r="AW193" s="118" t="s">
        <v>94</v>
      </c>
      <c r="AX193" s="118" t="s">
        <v>67</v>
      </c>
      <c r="AY193" s="118" t="s">
        <v>133</v>
      </c>
    </row>
    <row r="194" spans="2:65" s="6" customFormat="1" ht="18.75" customHeight="1" x14ac:dyDescent="0.3">
      <c r="B194" s="123"/>
      <c r="E194" s="124"/>
      <c r="F194" s="232" t="s">
        <v>142</v>
      </c>
      <c r="G194" s="233"/>
      <c r="H194" s="233"/>
      <c r="I194" s="233"/>
      <c r="K194" s="125">
        <v>2.8574000000000002</v>
      </c>
      <c r="R194" s="126"/>
      <c r="T194" s="127"/>
      <c r="AA194" s="128"/>
      <c r="AT194" s="124" t="s">
        <v>141</v>
      </c>
      <c r="AU194" s="124" t="s">
        <v>74</v>
      </c>
      <c r="AV194" s="124" t="s">
        <v>138</v>
      </c>
      <c r="AW194" s="124" t="s">
        <v>94</v>
      </c>
      <c r="AX194" s="124" t="s">
        <v>74</v>
      </c>
      <c r="AY194" s="124" t="s">
        <v>133</v>
      </c>
    </row>
    <row r="195" spans="2:65" s="6" customFormat="1" ht="15.75" customHeight="1" x14ac:dyDescent="0.3">
      <c r="B195" s="19"/>
      <c r="C195" s="109">
        <v>27</v>
      </c>
      <c r="D195" s="109" t="s">
        <v>134</v>
      </c>
      <c r="E195" s="110" t="s">
        <v>225</v>
      </c>
      <c r="F195" s="236" t="s">
        <v>226</v>
      </c>
      <c r="G195" s="235"/>
      <c r="H195" s="235"/>
      <c r="I195" s="235"/>
      <c r="J195" s="111" t="s">
        <v>137</v>
      </c>
      <c r="K195" s="112">
        <v>16.327999999999999</v>
      </c>
      <c r="L195" s="234"/>
      <c r="M195" s="235"/>
      <c r="N195" s="234">
        <f>ROUND($L$195*$K$195,2)</f>
        <v>0</v>
      </c>
      <c r="O195" s="235"/>
      <c r="P195" s="235"/>
      <c r="Q195" s="235"/>
      <c r="R195" s="20"/>
      <c r="T195" s="113"/>
      <c r="U195" s="26" t="s">
        <v>32</v>
      </c>
      <c r="V195" s="114">
        <v>0.68100000000000005</v>
      </c>
      <c r="W195" s="114">
        <f>$V$195*$K$195</f>
        <v>11.119368</v>
      </c>
      <c r="X195" s="114">
        <v>5.1900000000000002E-3</v>
      </c>
      <c r="Y195" s="114">
        <f>$X$195*$K$195</f>
        <v>8.4742319999999996E-2</v>
      </c>
      <c r="Z195" s="114">
        <v>0</v>
      </c>
      <c r="AA195" s="115">
        <f>$Z$195*$K$195</f>
        <v>0</v>
      </c>
      <c r="AR195" s="6" t="s">
        <v>138</v>
      </c>
      <c r="AT195" s="6" t="s">
        <v>134</v>
      </c>
      <c r="AU195" s="6" t="s">
        <v>74</v>
      </c>
      <c r="AY195" s="6" t="s">
        <v>133</v>
      </c>
      <c r="BE195" s="116">
        <f>IF($U$195="základní",$N$195,0)</f>
        <v>0</v>
      </c>
      <c r="BF195" s="116">
        <f>IF($U$195="snížená",$N$195,0)</f>
        <v>0</v>
      </c>
      <c r="BG195" s="116">
        <f>IF($U$195="zákl. přenesená",$N$195,0)</f>
        <v>0</v>
      </c>
      <c r="BH195" s="116">
        <f>IF($U$195="sníž. přenesená",$N$195,0)</f>
        <v>0</v>
      </c>
      <c r="BI195" s="116">
        <f>IF($U$195="nulová",$N$195,0)</f>
        <v>0</v>
      </c>
      <c r="BJ195" s="6" t="s">
        <v>74</v>
      </c>
      <c r="BK195" s="116">
        <f>ROUND($L$195*$K$195,2)</f>
        <v>0</v>
      </c>
      <c r="BL195" s="6" t="s">
        <v>138</v>
      </c>
      <c r="BM195" s="6" t="s">
        <v>227</v>
      </c>
    </row>
    <row r="196" spans="2:65" s="6" customFormat="1" ht="18.75" customHeight="1" x14ac:dyDescent="0.3">
      <c r="B196" s="117"/>
      <c r="E196" s="118"/>
      <c r="F196" s="230" t="s">
        <v>228</v>
      </c>
      <c r="G196" s="231"/>
      <c r="H196" s="231"/>
      <c r="I196" s="231"/>
      <c r="K196" s="119">
        <v>16.327999999999999</v>
      </c>
      <c r="R196" s="120"/>
      <c r="T196" s="121"/>
      <c r="AA196" s="122"/>
      <c r="AT196" s="118" t="s">
        <v>141</v>
      </c>
      <c r="AU196" s="118" t="s">
        <v>74</v>
      </c>
      <c r="AV196" s="118" t="s">
        <v>84</v>
      </c>
      <c r="AW196" s="118" t="s">
        <v>94</v>
      </c>
      <c r="AX196" s="118" t="s">
        <v>67</v>
      </c>
      <c r="AY196" s="118" t="s">
        <v>133</v>
      </c>
    </row>
    <row r="197" spans="2:65" s="6" customFormat="1" ht="18.75" customHeight="1" x14ac:dyDescent="0.3">
      <c r="B197" s="123"/>
      <c r="E197" s="124"/>
      <c r="F197" s="232" t="s">
        <v>142</v>
      </c>
      <c r="G197" s="233"/>
      <c r="H197" s="233"/>
      <c r="I197" s="233"/>
      <c r="K197" s="125">
        <v>16.327999999999999</v>
      </c>
      <c r="R197" s="126"/>
      <c r="T197" s="127"/>
      <c r="AA197" s="128"/>
      <c r="AT197" s="124" t="s">
        <v>141</v>
      </c>
      <c r="AU197" s="124" t="s">
        <v>74</v>
      </c>
      <c r="AV197" s="124" t="s">
        <v>138</v>
      </c>
      <c r="AW197" s="124" t="s">
        <v>94</v>
      </c>
      <c r="AX197" s="124" t="s">
        <v>74</v>
      </c>
      <c r="AY197" s="124" t="s">
        <v>133</v>
      </c>
    </row>
    <row r="198" spans="2:65" s="6" customFormat="1" ht="15.75" customHeight="1" x14ac:dyDescent="0.3">
      <c r="B198" s="19"/>
      <c r="C198" s="109">
        <v>28</v>
      </c>
      <c r="D198" s="109" t="s">
        <v>134</v>
      </c>
      <c r="E198" s="110" t="s">
        <v>230</v>
      </c>
      <c r="F198" s="236" t="s">
        <v>231</v>
      </c>
      <c r="G198" s="235"/>
      <c r="H198" s="235"/>
      <c r="I198" s="235"/>
      <c r="J198" s="111" t="s">
        <v>137</v>
      </c>
      <c r="K198" s="112">
        <v>16.327999999999999</v>
      </c>
      <c r="L198" s="234"/>
      <c r="M198" s="235"/>
      <c r="N198" s="234">
        <f>ROUND($L$198*$K$198,2)</f>
        <v>0</v>
      </c>
      <c r="O198" s="235"/>
      <c r="P198" s="235"/>
      <c r="Q198" s="235"/>
      <c r="R198" s="20"/>
      <c r="T198" s="113"/>
      <c r="U198" s="26" t="s">
        <v>32</v>
      </c>
      <c r="V198" s="114">
        <v>0.24</v>
      </c>
      <c r="W198" s="114">
        <f>$V$198*$K$198</f>
        <v>3.9187199999999995</v>
      </c>
      <c r="X198" s="114">
        <v>0</v>
      </c>
      <c r="Y198" s="114">
        <f>$X$198*$K$198</f>
        <v>0</v>
      </c>
      <c r="Z198" s="114">
        <v>0</v>
      </c>
      <c r="AA198" s="115">
        <f>$Z$198*$K$198</f>
        <v>0</v>
      </c>
      <c r="AR198" s="6" t="s">
        <v>138</v>
      </c>
      <c r="AT198" s="6" t="s">
        <v>134</v>
      </c>
      <c r="AU198" s="6" t="s">
        <v>74</v>
      </c>
      <c r="AY198" s="6" t="s">
        <v>133</v>
      </c>
      <c r="BE198" s="116">
        <f>IF($U$198="základní",$N$198,0)</f>
        <v>0</v>
      </c>
      <c r="BF198" s="116">
        <f>IF($U$198="snížená",$N$198,0)</f>
        <v>0</v>
      </c>
      <c r="BG198" s="116">
        <f>IF($U$198="zákl. přenesená",$N$198,0)</f>
        <v>0</v>
      </c>
      <c r="BH198" s="116">
        <f>IF($U$198="sníž. přenesená",$N$198,0)</f>
        <v>0</v>
      </c>
      <c r="BI198" s="116">
        <f>IF($U$198="nulová",$N$198,0)</f>
        <v>0</v>
      </c>
      <c r="BJ198" s="6" t="s">
        <v>74</v>
      </c>
      <c r="BK198" s="116">
        <f>ROUND($L$198*$K$198,2)</f>
        <v>0</v>
      </c>
      <c r="BL198" s="6" t="s">
        <v>138</v>
      </c>
      <c r="BM198" s="6" t="s">
        <v>232</v>
      </c>
    </row>
    <row r="199" spans="2:65" s="6" customFormat="1" ht="27" customHeight="1" x14ac:dyDescent="0.3">
      <c r="B199" s="19"/>
      <c r="C199" s="109">
        <v>29</v>
      </c>
      <c r="D199" s="109" t="s">
        <v>134</v>
      </c>
      <c r="E199" s="110" t="s">
        <v>234</v>
      </c>
      <c r="F199" s="236" t="s">
        <v>235</v>
      </c>
      <c r="G199" s="235"/>
      <c r="H199" s="235"/>
      <c r="I199" s="235"/>
      <c r="J199" s="111" t="s">
        <v>158</v>
      </c>
      <c r="K199" s="112">
        <v>0.25700000000000001</v>
      </c>
      <c r="L199" s="234"/>
      <c r="M199" s="235"/>
      <c r="N199" s="234">
        <f>ROUND($L$199*$K$199,2)</f>
        <v>0</v>
      </c>
      <c r="O199" s="235"/>
      <c r="P199" s="235"/>
      <c r="Q199" s="235"/>
      <c r="R199" s="20"/>
      <c r="T199" s="113"/>
      <c r="U199" s="26" t="s">
        <v>32</v>
      </c>
      <c r="V199" s="114">
        <v>37.704000000000001</v>
      </c>
      <c r="W199" s="114">
        <f>$V$199*$K$199</f>
        <v>9.6899280000000001</v>
      </c>
      <c r="X199" s="114">
        <v>1.0525599999999999</v>
      </c>
      <c r="Y199" s="114">
        <f>$X$199*$K$199</f>
        <v>0.27050792000000001</v>
      </c>
      <c r="Z199" s="114">
        <v>0</v>
      </c>
      <c r="AA199" s="115">
        <f>$Z$199*$K$199</f>
        <v>0</v>
      </c>
      <c r="AR199" s="6" t="s">
        <v>138</v>
      </c>
      <c r="AT199" s="6" t="s">
        <v>134</v>
      </c>
      <c r="AU199" s="6" t="s">
        <v>74</v>
      </c>
      <c r="AY199" s="6" t="s">
        <v>133</v>
      </c>
      <c r="BE199" s="116">
        <f>IF($U$199="základní",$N$199,0)</f>
        <v>0</v>
      </c>
      <c r="BF199" s="116">
        <f>IF($U$199="snížená",$N$199,0)</f>
        <v>0</v>
      </c>
      <c r="BG199" s="116">
        <f>IF($U$199="zákl. přenesená",$N$199,0)</f>
        <v>0</v>
      </c>
      <c r="BH199" s="116">
        <f>IF($U$199="sníž. přenesená",$N$199,0)</f>
        <v>0</v>
      </c>
      <c r="BI199" s="116">
        <f>IF($U$199="nulová",$N$199,0)</f>
        <v>0</v>
      </c>
      <c r="BJ199" s="6" t="s">
        <v>74</v>
      </c>
      <c r="BK199" s="116">
        <f>ROUND($L$199*$K$199,2)</f>
        <v>0</v>
      </c>
      <c r="BL199" s="6" t="s">
        <v>138</v>
      </c>
      <c r="BM199" s="6" t="s">
        <v>236</v>
      </c>
    </row>
    <row r="200" spans="2:65" s="6" customFormat="1" ht="18.75" customHeight="1" x14ac:dyDescent="0.3">
      <c r="B200" s="117"/>
      <c r="E200" s="118"/>
      <c r="F200" s="230" t="s">
        <v>237</v>
      </c>
      <c r="G200" s="231"/>
      <c r="H200" s="231"/>
      <c r="I200" s="231"/>
      <c r="K200" s="119">
        <v>0.25716600000000001</v>
      </c>
      <c r="R200" s="120"/>
      <c r="T200" s="121"/>
      <c r="AA200" s="122"/>
      <c r="AT200" s="118" t="s">
        <v>141</v>
      </c>
      <c r="AU200" s="118" t="s">
        <v>74</v>
      </c>
      <c r="AV200" s="118" t="s">
        <v>84</v>
      </c>
      <c r="AW200" s="118" t="s">
        <v>94</v>
      </c>
      <c r="AX200" s="118" t="s">
        <v>67</v>
      </c>
      <c r="AY200" s="118" t="s">
        <v>133</v>
      </c>
    </row>
    <row r="201" spans="2:65" s="6" customFormat="1" ht="18.75" customHeight="1" x14ac:dyDescent="0.3">
      <c r="B201" s="123"/>
      <c r="E201" s="124"/>
      <c r="F201" s="232" t="s">
        <v>142</v>
      </c>
      <c r="G201" s="233"/>
      <c r="H201" s="233"/>
      <c r="I201" s="233"/>
      <c r="K201" s="125">
        <v>0.25716600000000001</v>
      </c>
      <c r="R201" s="126"/>
      <c r="T201" s="127"/>
      <c r="AA201" s="128"/>
      <c r="AT201" s="124" t="s">
        <v>141</v>
      </c>
      <c r="AU201" s="124" t="s">
        <v>74</v>
      </c>
      <c r="AV201" s="124" t="s">
        <v>138</v>
      </c>
      <c r="AW201" s="124" t="s">
        <v>94</v>
      </c>
      <c r="AX201" s="124" t="s">
        <v>74</v>
      </c>
      <c r="AY201" s="124" t="s">
        <v>133</v>
      </c>
    </row>
    <row r="202" spans="2:65" s="100" customFormat="1" ht="37.5" customHeight="1" x14ac:dyDescent="0.35">
      <c r="B202" s="101"/>
      <c r="D202" s="102" t="s">
        <v>97</v>
      </c>
      <c r="E202" s="102"/>
      <c r="F202" s="102"/>
      <c r="G202" s="102"/>
      <c r="H202" s="102"/>
      <c r="I202" s="102"/>
      <c r="J202" s="102"/>
      <c r="K202" s="102"/>
      <c r="L202" s="102"/>
      <c r="M202" s="102"/>
      <c r="N202" s="225">
        <f>N203+N206+N212+N222</f>
        <v>0</v>
      </c>
      <c r="O202" s="226"/>
      <c r="P202" s="226"/>
      <c r="Q202" s="226"/>
      <c r="R202" s="104"/>
      <c r="T202" s="105"/>
      <c r="W202" s="106">
        <f>SUM($W$203:$W$222)</f>
        <v>1.4244000000000001</v>
      </c>
      <c r="Y202" s="106">
        <f>SUM($Y$203:$Y$222)</f>
        <v>2.3921178400000001</v>
      </c>
      <c r="AA202" s="107">
        <f>SUM($AA$203:$AA$222)</f>
        <v>0</v>
      </c>
      <c r="AR202" s="103" t="s">
        <v>74</v>
      </c>
      <c r="AT202" s="103" t="s">
        <v>66</v>
      </c>
      <c r="AU202" s="103" t="s">
        <v>67</v>
      </c>
      <c r="AY202" s="103" t="s">
        <v>133</v>
      </c>
      <c r="BK202" s="108">
        <f>SUM($BK$203:$BK$222)</f>
        <v>0</v>
      </c>
    </row>
    <row r="203" spans="2:65" s="6" customFormat="1" ht="27" customHeight="1" x14ac:dyDescent="0.3">
      <c r="B203" s="19"/>
      <c r="C203" s="109">
        <v>30</v>
      </c>
      <c r="D203" s="109" t="s">
        <v>134</v>
      </c>
      <c r="E203" s="110" t="s">
        <v>239</v>
      </c>
      <c r="F203" s="236" t="s">
        <v>240</v>
      </c>
      <c r="G203" s="235"/>
      <c r="H203" s="235"/>
      <c r="I203" s="235"/>
      <c r="J203" s="111" t="s">
        <v>137</v>
      </c>
      <c r="K203" s="112">
        <v>17.805</v>
      </c>
      <c r="L203" s="234"/>
      <c r="M203" s="235"/>
      <c r="N203" s="234">
        <f>ROUND($L$203*$K$203,2)</f>
        <v>0</v>
      </c>
      <c r="O203" s="235"/>
      <c r="P203" s="235"/>
      <c r="Q203" s="235"/>
      <c r="R203" s="20"/>
      <c r="T203" s="113"/>
      <c r="U203" s="26" t="s">
        <v>32</v>
      </c>
      <c r="V203" s="114">
        <v>0.08</v>
      </c>
      <c r="W203" s="114">
        <f>$V$203*$K$203</f>
        <v>1.4244000000000001</v>
      </c>
      <c r="X203" s="114">
        <v>2.4000000000000001E-4</v>
      </c>
      <c r="Y203" s="114">
        <f>$X$203*$K$203</f>
        <v>4.2732000000000004E-3</v>
      </c>
      <c r="Z203" s="114">
        <v>0</v>
      </c>
      <c r="AA203" s="115">
        <f>$Z$203*$K$203</f>
        <v>0</v>
      </c>
      <c r="AR203" s="6" t="s">
        <v>138</v>
      </c>
      <c r="AT203" s="6" t="s">
        <v>134</v>
      </c>
      <c r="AU203" s="6" t="s">
        <v>74</v>
      </c>
      <c r="AY203" s="6" t="s">
        <v>133</v>
      </c>
      <c r="BE203" s="116">
        <f>IF($U$203="základní",$N$203,0)</f>
        <v>0</v>
      </c>
      <c r="BF203" s="116">
        <f>IF($U$203="snížená",$N$203,0)</f>
        <v>0</v>
      </c>
      <c r="BG203" s="116">
        <f>IF($U$203="zákl. přenesená",$N$203,0)</f>
        <v>0</v>
      </c>
      <c r="BH203" s="116">
        <f>IF($U$203="sníž. přenesená",$N$203,0)</f>
        <v>0</v>
      </c>
      <c r="BI203" s="116">
        <f>IF($U$203="nulová",$N$203,0)</f>
        <v>0</v>
      </c>
      <c r="BJ203" s="6" t="s">
        <v>74</v>
      </c>
      <c r="BK203" s="116">
        <f>ROUND($L$203*$K$203,2)</f>
        <v>0</v>
      </c>
      <c r="BL203" s="6" t="s">
        <v>138</v>
      </c>
      <c r="BM203" s="6" t="s">
        <v>241</v>
      </c>
    </row>
    <row r="204" spans="2:65" s="6" customFormat="1" ht="18.75" customHeight="1" x14ac:dyDescent="0.3">
      <c r="B204" s="117"/>
      <c r="E204" s="118"/>
      <c r="F204" s="230" t="s">
        <v>242</v>
      </c>
      <c r="G204" s="231"/>
      <c r="H204" s="231"/>
      <c r="I204" s="231"/>
      <c r="K204" s="119">
        <v>17.805</v>
      </c>
      <c r="R204" s="120"/>
      <c r="T204" s="121"/>
      <c r="AA204" s="122"/>
      <c r="AT204" s="118" t="s">
        <v>141</v>
      </c>
      <c r="AU204" s="118" t="s">
        <v>74</v>
      </c>
      <c r="AV204" s="118" t="s">
        <v>84</v>
      </c>
      <c r="AW204" s="118" t="s">
        <v>94</v>
      </c>
      <c r="AX204" s="118" t="s">
        <v>67</v>
      </c>
      <c r="AY204" s="118" t="s">
        <v>133</v>
      </c>
    </row>
    <row r="205" spans="2:65" s="6" customFormat="1" ht="18.75" customHeight="1" x14ac:dyDescent="0.3">
      <c r="B205" s="123"/>
      <c r="E205" s="124"/>
      <c r="F205" s="232" t="s">
        <v>142</v>
      </c>
      <c r="G205" s="233"/>
      <c r="H205" s="233"/>
      <c r="I205" s="233"/>
      <c r="K205" s="125">
        <v>17.805</v>
      </c>
      <c r="R205" s="126"/>
      <c r="T205" s="127"/>
      <c r="AA205" s="128"/>
      <c r="AT205" s="124" t="s">
        <v>141</v>
      </c>
      <c r="AU205" s="124" t="s">
        <v>74</v>
      </c>
      <c r="AV205" s="124" t="s">
        <v>138</v>
      </c>
      <c r="AW205" s="124" t="s">
        <v>94</v>
      </c>
      <c r="AX205" s="124" t="s">
        <v>74</v>
      </c>
      <c r="AY205" s="124" t="s">
        <v>133</v>
      </c>
    </row>
    <row r="206" spans="2:65" s="6" customFormat="1" ht="15.75" customHeight="1" x14ac:dyDescent="0.3">
      <c r="B206" s="19"/>
      <c r="C206" s="109">
        <v>31</v>
      </c>
      <c r="D206" s="109" t="s">
        <v>134</v>
      </c>
      <c r="E206" s="110" t="s">
        <v>243</v>
      </c>
      <c r="F206" s="236" t="s">
        <v>244</v>
      </c>
      <c r="G206" s="235"/>
      <c r="H206" s="235"/>
      <c r="I206" s="235"/>
      <c r="J206" s="111" t="s">
        <v>137</v>
      </c>
      <c r="K206" s="112">
        <v>2.73</v>
      </c>
      <c r="L206" s="234"/>
      <c r="M206" s="235"/>
      <c r="N206" s="234">
        <f>ROUND($L$206*$K$206,2)</f>
        <v>0</v>
      </c>
      <c r="O206" s="235"/>
      <c r="P206" s="235"/>
      <c r="Q206" s="235"/>
      <c r="R206" s="20"/>
      <c r="T206" s="113"/>
      <c r="U206" s="26" t="s">
        <v>32</v>
      </c>
      <c r="V206" s="114">
        <v>0</v>
      </c>
      <c r="W206" s="114">
        <f>$V$206*$K$206</f>
        <v>0</v>
      </c>
      <c r="X206" s="114">
        <v>1.54E-2</v>
      </c>
      <c r="Y206" s="114">
        <f>$X$206*$K$206</f>
        <v>4.2042000000000003E-2</v>
      </c>
      <c r="Z206" s="114">
        <v>0</v>
      </c>
      <c r="AA206" s="115">
        <f>$Z$206*$K$206</f>
        <v>0</v>
      </c>
      <c r="AR206" s="6" t="s">
        <v>138</v>
      </c>
      <c r="AT206" s="6" t="s">
        <v>134</v>
      </c>
      <c r="AU206" s="6" t="s">
        <v>74</v>
      </c>
      <c r="AY206" s="6" t="s">
        <v>133</v>
      </c>
      <c r="BE206" s="116">
        <f>IF($U$206="základní",$N$206,0)</f>
        <v>0</v>
      </c>
      <c r="BF206" s="116">
        <f>IF($U$206="snížená",$N$206,0)</f>
        <v>0</v>
      </c>
      <c r="BG206" s="116">
        <f>IF($U$206="zákl. přenesená",$N$206,0)</f>
        <v>0</v>
      </c>
      <c r="BH206" s="116">
        <f>IF($U$206="sníž. přenesená",$N$206,0)</f>
        <v>0</v>
      </c>
      <c r="BI206" s="116">
        <f>IF($U$206="nulová",$N$206,0)</f>
        <v>0</v>
      </c>
      <c r="BJ206" s="6" t="s">
        <v>74</v>
      </c>
      <c r="BK206" s="116">
        <f>ROUND($L$206*$K$206,2)</f>
        <v>0</v>
      </c>
      <c r="BL206" s="6" t="s">
        <v>138</v>
      </c>
      <c r="BM206" s="6" t="s">
        <v>245</v>
      </c>
    </row>
    <row r="207" spans="2:65" s="6" customFormat="1" ht="18.75" customHeight="1" x14ac:dyDescent="0.3">
      <c r="B207" s="133"/>
      <c r="E207" s="134"/>
      <c r="F207" s="228" t="s">
        <v>246</v>
      </c>
      <c r="G207" s="229"/>
      <c r="H207" s="229"/>
      <c r="I207" s="229"/>
      <c r="K207" s="134"/>
      <c r="R207" s="135"/>
      <c r="T207" s="136"/>
      <c r="AA207" s="137"/>
      <c r="AT207" s="134" t="s">
        <v>141</v>
      </c>
      <c r="AU207" s="134" t="s">
        <v>74</v>
      </c>
      <c r="AV207" s="134" t="s">
        <v>74</v>
      </c>
      <c r="AW207" s="134" t="s">
        <v>94</v>
      </c>
      <c r="AX207" s="134" t="s">
        <v>67</v>
      </c>
      <c r="AY207" s="134" t="s">
        <v>133</v>
      </c>
    </row>
    <row r="208" spans="2:65" s="6" customFormat="1" ht="18.75" customHeight="1" x14ac:dyDescent="0.3">
      <c r="B208" s="117"/>
      <c r="E208" s="118"/>
      <c r="F208" s="230" t="s">
        <v>247</v>
      </c>
      <c r="G208" s="231"/>
      <c r="H208" s="231"/>
      <c r="I208" s="231"/>
      <c r="K208" s="119">
        <v>2.73</v>
      </c>
      <c r="R208" s="120"/>
      <c r="T208" s="121"/>
      <c r="AA208" s="122"/>
      <c r="AT208" s="118" t="s">
        <v>141</v>
      </c>
      <c r="AU208" s="118" t="s">
        <v>74</v>
      </c>
      <c r="AV208" s="118" t="s">
        <v>84</v>
      </c>
      <c r="AW208" s="118" t="s">
        <v>94</v>
      </c>
      <c r="AX208" s="118" t="s">
        <v>67</v>
      </c>
      <c r="AY208" s="118" t="s">
        <v>133</v>
      </c>
    </row>
    <row r="209" spans="2:65" s="6" customFormat="1" ht="46.5" customHeight="1" x14ac:dyDescent="0.3">
      <c r="B209" s="133"/>
      <c r="E209" s="134"/>
      <c r="F209" s="228" t="s">
        <v>248</v>
      </c>
      <c r="G209" s="229"/>
      <c r="H209" s="229"/>
      <c r="I209" s="229"/>
      <c r="K209" s="134"/>
      <c r="R209" s="135"/>
      <c r="T209" s="136"/>
      <c r="AA209" s="137"/>
      <c r="AT209" s="134" t="s">
        <v>141</v>
      </c>
      <c r="AU209" s="134" t="s">
        <v>74</v>
      </c>
      <c r="AV209" s="134" t="s">
        <v>74</v>
      </c>
      <c r="AW209" s="134" t="s">
        <v>94</v>
      </c>
      <c r="AX209" s="134" t="s">
        <v>67</v>
      </c>
      <c r="AY209" s="134" t="s">
        <v>133</v>
      </c>
    </row>
    <row r="210" spans="2:65" s="6" customFormat="1" ht="18.75" customHeight="1" x14ac:dyDescent="0.3">
      <c r="B210" s="133"/>
      <c r="E210" s="134"/>
      <c r="F210" s="228" t="s">
        <v>249</v>
      </c>
      <c r="G210" s="229"/>
      <c r="H210" s="229"/>
      <c r="I210" s="229"/>
      <c r="K210" s="134"/>
      <c r="R210" s="135"/>
      <c r="T210" s="136"/>
      <c r="AA210" s="137"/>
      <c r="AT210" s="134" t="s">
        <v>141</v>
      </c>
      <c r="AU210" s="134" t="s">
        <v>74</v>
      </c>
      <c r="AV210" s="134" t="s">
        <v>74</v>
      </c>
      <c r="AW210" s="134" t="s">
        <v>94</v>
      </c>
      <c r="AX210" s="134" t="s">
        <v>67</v>
      </c>
      <c r="AY210" s="134" t="s">
        <v>133</v>
      </c>
    </row>
    <row r="211" spans="2:65" s="6" customFormat="1" ht="18.75" customHeight="1" x14ac:dyDescent="0.3">
      <c r="B211" s="123"/>
      <c r="E211" s="124"/>
      <c r="F211" s="232" t="s">
        <v>142</v>
      </c>
      <c r="G211" s="233"/>
      <c r="H211" s="233"/>
      <c r="I211" s="233"/>
      <c r="K211" s="125">
        <v>2.73</v>
      </c>
      <c r="R211" s="126"/>
      <c r="T211" s="127"/>
      <c r="AA211" s="128"/>
      <c r="AT211" s="124" t="s">
        <v>141</v>
      </c>
      <c r="AU211" s="124" t="s">
        <v>74</v>
      </c>
      <c r="AV211" s="124" t="s">
        <v>138</v>
      </c>
      <c r="AW211" s="124" t="s">
        <v>94</v>
      </c>
      <c r="AX211" s="124" t="s">
        <v>74</v>
      </c>
      <c r="AY211" s="124" t="s">
        <v>133</v>
      </c>
    </row>
    <row r="212" spans="2:65" s="6" customFormat="1" ht="15.75" customHeight="1" x14ac:dyDescent="0.3">
      <c r="B212" s="19"/>
      <c r="C212" s="109">
        <v>32</v>
      </c>
      <c r="D212" s="109" t="s">
        <v>134</v>
      </c>
      <c r="E212" s="110" t="s">
        <v>251</v>
      </c>
      <c r="F212" s="236" t="s">
        <v>252</v>
      </c>
      <c r="G212" s="235"/>
      <c r="H212" s="235"/>
      <c r="I212" s="235"/>
      <c r="J212" s="111" t="s">
        <v>137</v>
      </c>
      <c r="K212" s="112">
        <v>127.628</v>
      </c>
      <c r="L212" s="234"/>
      <c r="M212" s="235"/>
      <c r="N212" s="234">
        <f>ROUND($L$212*$K$212,2)</f>
        <v>0</v>
      </c>
      <c r="O212" s="235"/>
      <c r="P212" s="235"/>
      <c r="Q212" s="235"/>
      <c r="R212" s="20"/>
      <c r="T212" s="113"/>
      <c r="U212" s="26" t="s">
        <v>32</v>
      </c>
      <c r="V212" s="114">
        <v>0</v>
      </c>
      <c r="W212" s="114">
        <f>$V$212*$K$212</f>
        <v>0</v>
      </c>
      <c r="X212" s="114">
        <v>1.8380000000000001E-2</v>
      </c>
      <c r="Y212" s="114">
        <f>$X$212*$K$212</f>
        <v>2.34580264</v>
      </c>
      <c r="Z212" s="114">
        <v>0</v>
      </c>
      <c r="AA212" s="115">
        <f>$Z$212*$K$212</f>
        <v>0</v>
      </c>
      <c r="AR212" s="6" t="s">
        <v>138</v>
      </c>
      <c r="AT212" s="6" t="s">
        <v>134</v>
      </c>
      <c r="AU212" s="6" t="s">
        <v>74</v>
      </c>
      <c r="AY212" s="6" t="s">
        <v>133</v>
      </c>
      <c r="BE212" s="116">
        <f>IF($U$212="základní",$N$212,0)</f>
        <v>0</v>
      </c>
      <c r="BF212" s="116">
        <f>IF($U$212="snížená",$N$212,0)</f>
        <v>0</v>
      </c>
      <c r="BG212" s="116">
        <f>IF($U$212="zákl. přenesená",$N$212,0)</f>
        <v>0</v>
      </c>
      <c r="BH212" s="116">
        <f>IF($U$212="sníž. přenesená",$N$212,0)</f>
        <v>0</v>
      </c>
      <c r="BI212" s="116">
        <f>IF($U$212="nulová",$N$212,0)</f>
        <v>0</v>
      </c>
      <c r="BJ212" s="6" t="s">
        <v>74</v>
      </c>
      <c r="BK212" s="116">
        <f>ROUND($L$212*$K$212,2)</f>
        <v>0</v>
      </c>
      <c r="BL212" s="6" t="s">
        <v>138</v>
      </c>
      <c r="BM212" s="6" t="s">
        <v>253</v>
      </c>
    </row>
    <row r="213" spans="2:65" s="6" customFormat="1" ht="18.75" customHeight="1" x14ac:dyDescent="0.3">
      <c r="B213" s="117"/>
      <c r="E213" s="118"/>
      <c r="F213" s="230" t="s">
        <v>254</v>
      </c>
      <c r="G213" s="231"/>
      <c r="H213" s="231"/>
      <c r="I213" s="231"/>
      <c r="K213" s="119">
        <v>3.06</v>
      </c>
      <c r="R213" s="120"/>
      <c r="T213" s="121"/>
      <c r="AA213" s="122"/>
      <c r="AT213" s="118" t="s">
        <v>141</v>
      </c>
      <c r="AU213" s="118" t="s">
        <v>74</v>
      </c>
      <c r="AV213" s="118" t="s">
        <v>84</v>
      </c>
      <c r="AW213" s="118" t="s">
        <v>94</v>
      </c>
      <c r="AX213" s="118" t="s">
        <v>67</v>
      </c>
      <c r="AY213" s="118" t="s">
        <v>133</v>
      </c>
    </row>
    <row r="214" spans="2:65" s="6" customFormat="1" ht="32.25" customHeight="1" x14ac:dyDescent="0.3">
      <c r="B214" s="117"/>
      <c r="E214" s="118"/>
      <c r="F214" s="230" t="s">
        <v>255</v>
      </c>
      <c r="G214" s="231"/>
      <c r="H214" s="231"/>
      <c r="I214" s="231"/>
      <c r="K214" s="119">
        <v>129.517</v>
      </c>
      <c r="R214" s="120"/>
      <c r="T214" s="121"/>
      <c r="AA214" s="122"/>
      <c r="AT214" s="118" t="s">
        <v>141</v>
      </c>
      <c r="AU214" s="118" t="s">
        <v>74</v>
      </c>
      <c r="AV214" s="118" t="s">
        <v>84</v>
      </c>
      <c r="AW214" s="118" t="s">
        <v>94</v>
      </c>
      <c r="AX214" s="118" t="s">
        <v>67</v>
      </c>
      <c r="AY214" s="118" t="s">
        <v>133</v>
      </c>
    </row>
    <row r="215" spans="2:65" s="6" customFormat="1" ht="18.75" customHeight="1" x14ac:dyDescent="0.3">
      <c r="B215" s="117"/>
      <c r="E215" s="118"/>
      <c r="F215" s="230" t="s">
        <v>256</v>
      </c>
      <c r="G215" s="231"/>
      <c r="H215" s="231"/>
      <c r="I215" s="231"/>
      <c r="K215" s="119">
        <v>-26.1675</v>
      </c>
      <c r="R215" s="120"/>
      <c r="T215" s="121"/>
      <c r="AA215" s="122"/>
      <c r="AT215" s="118" t="s">
        <v>141</v>
      </c>
      <c r="AU215" s="118" t="s">
        <v>74</v>
      </c>
      <c r="AV215" s="118" t="s">
        <v>84</v>
      </c>
      <c r="AW215" s="118" t="s">
        <v>94</v>
      </c>
      <c r="AX215" s="118" t="s">
        <v>67</v>
      </c>
      <c r="AY215" s="118" t="s">
        <v>133</v>
      </c>
    </row>
    <row r="216" spans="2:65" s="6" customFormat="1" ht="18.75" customHeight="1" x14ac:dyDescent="0.3">
      <c r="B216" s="117"/>
      <c r="E216" s="118"/>
      <c r="F216" s="230" t="s">
        <v>257</v>
      </c>
      <c r="G216" s="231"/>
      <c r="H216" s="231"/>
      <c r="I216" s="231"/>
      <c r="K216" s="119">
        <v>7.2649999999999997</v>
      </c>
      <c r="R216" s="120"/>
      <c r="T216" s="121"/>
      <c r="AA216" s="122"/>
      <c r="AT216" s="118" t="s">
        <v>141</v>
      </c>
      <c r="AU216" s="118" t="s">
        <v>74</v>
      </c>
      <c r="AV216" s="118" t="s">
        <v>84</v>
      </c>
      <c r="AW216" s="118" t="s">
        <v>94</v>
      </c>
      <c r="AX216" s="118" t="s">
        <v>67</v>
      </c>
      <c r="AY216" s="118" t="s">
        <v>133</v>
      </c>
    </row>
    <row r="217" spans="2:65" s="6" customFormat="1" ht="18.75" customHeight="1" x14ac:dyDescent="0.3">
      <c r="B217" s="117"/>
      <c r="E217" s="118"/>
      <c r="F217" s="230" t="s">
        <v>258</v>
      </c>
      <c r="G217" s="231"/>
      <c r="H217" s="231"/>
      <c r="I217" s="231"/>
      <c r="K217" s="119">
        <v>3.4914999999999998</v>
      </c>
      <c r="R217" s="120"/>
      <c r="T217" s="121"/>
      <c r="AA217" s="122"/>
      <c r="AT217" s="118" t="s">
        <v>141</v>
      </c>
      <c r="AU217" s="118" t="s">
        <v>74</v>
      </c>
      <c r="AV217" s="118" t="s">
        <v>84</v>
      </c>
      <c r="AW217" s="118" t="s">
        <v>94</v>
      </c>
      <c r="AX217" s="118" t="s">
        <v>67</v>
      </c>
      <c r="AY217" s="118" t="s">
        <v>133</v>
      </c>
    </row>
    <row r="218" spans="2:65" s="6" customFormat="1" ht="18.75" customHeight="1" x14ac:dyDescent="0.3">
      <c r="B218" s="117"/>
      <c r="E218" s="118"/>
      <c r="F218" s="230" t="s">
        <v>259</v>
      </c>
      <c r="G218" s="231"/>
      <c r="H218" s="231"/>
      <c r="I218" s="231"/>
      <c r="K218" s="119">
        <v>3.105</v>
      </c>
      <c r="R218" s="120"/>
      <c r="T218" s="121"/>
      <c r="AA218" s="122"/>
      <c r="AT218" s="118" t="s">
        <v>141</v>
      </c>
      <c r="AU218" s="118" t="s">
        <v>74</v>
      </c>
      <c r="AV218" s="118" t="s">
        <v>84</v>
      </c>
      <c r="AW218" s="118" t="s">
        <v>94</v>
      </c>
      <c r="AX218" s="118" t="s">
        <v>67</v>
      </c>
      <c r="AY218" s="118" t="s">
        <v>133</v>
      </c>
    </row>
    <row r="219" spans="2:65" s="6" customFormat="1" ht="18.75" customHeight="1" x14ac:dyDescent="0.3">
      <c r="B219" s="117"/>
      <c r="E219" s="118"/>
      <c r="F219" s="230" t="s">
        <v>260</v>
      </c>
      <c r="G219" s="231"/>
      <c r="H219" s="231"/>
      <c r="I219" s="231"/>
      <c r="K219" s="119">
        <v>3.4470000000000001</v>
      </c>
      <c r="R219" s="120"/>
      <c r="T219" s="121"/>
      <c r="AA219" s="122"/>
      <c r="AT219" s="118" t="s">
        <v>141</v>
      </c>
      <c r="AU219" s="118" t="s">
        <v>74</v>
      </c>
      <c r="AV219" s="118" t="s">
        <v>84</v>
      </c>
      <c r="AW219" s="118" t="s">
        <v>94</v>
      </c>
      <c r="AX219" s="118" t="s">
        <v>67</v>
      </c>
      <c r="AY219" s="118" t="s">
        <v>133</v>
      </c>
    </row>
    <row r="220" spans="2:65" s="6" customFormat="1" ht="18.75" customHeight="1" x14ac:dyDescent="0.3">
      <c r="B220" s="117"/>
      <c r="E220" s="118"/>
      <c r="F220" s="230" t="s">
        <v>261</v>
      </c>
      <c r="G220" s="231"/>
      <c r="H220" s="231"/>
      <c r="I220" s="231"/>
      <c r="K220" s="119">
        <v>3.91</v>
      </c>
      <c r="R220" s="120"/>
      <c r="T220" s="121"/>
      <c r="AA220" s="122"/>
      <c r="AT220" s="118" t="s">
        <v>141</v>
      </c>
      <c r="AU220" s="118" t="s">
        <v>74</v>
      </c>
      <c r="AV220" s="118" t="s">
        <v>84</v>
      </c>
      <c r="AW220" s="118" t="s">
        <v>94</v>
      </c>
      <c r="AX220" s="118" t="s">
        <v>67</v>
      </c>
      <c r="AY220" s="118" t="s">
        <v>133</v>
      </c>
    </row>
    <row r="221" spans="2:65" s="6" customFormat="1" ht="18.75" customHeight="1" x14ac:dyDescent="0.3">
      <c r="B221" s="123"/>
      <c r="E221" s="124"/>
      <c r="F221" s="232" t="s">
        <v>142</v>
      </c>
      <c r="G221" s="233"/>
      <c r="H221" s="233"/>
      <c r="I221" s="233"/>
      <c r="K221" s="125">
        <v>127.628</v>
      </c>
      <c r="R221" s="126"/>
      <c r="T221" s="127"/>
      <c r="AA221" s="128"/>
      <c r="AT221" s="124" t="s">
        <v>141</v>
      </c>
      <c r="AU221" s="124" t="s">
        <v>74</v>
      </c>
      <c r="AV221" s="124" t="s">
        <v>138</v>
      </c>
      <c r="AW221" s="124" t="s">
        <v>94</v>
      </c>
      <c r="AX221" s="124" t="s">
        <v>74</v>
      </c>
      <c r="AY221" s="124" t="s">
        <v>133</v>
      </c>
    </row>
    <row r="222" spans="2:65" s="6" customFormat="1" ht="15.75" customHeight="1" x14ac:dyDescent="0.3">
      <c r="B222" s="19"/>
      <c r="C222" s="109">
        <v>33</v>
      </c>
      <c r="D222" s="109" t="s">
        <v>134</v>
      </c>
      <c r="E222" s="110" t="s">
        <v>263</v>
      </c>
      <c r="F222" s="236" t="s">
        <v>264</v>
      </c>
      <c r="G222" s="235"/>
      <c r="H222" s="235"/>
      <c r="I222" s="235"/>
      <c r="J222" s="111" t="s">
        <v>137</v>
      </c>
      <c r="K222" s="112">
        <v>127.628</v>
      </c>
      <c r="L222" s="234"/>
      <c r="M222" s="235"/>
      <c r="N222" s="234">
        <f>ROUND($L$222*$K$222,2)</f>
        <v>0</v>
      </c>
      <c r="O222" s="235"/>
      <c r="P222" s="235"/>
      <c r="Q222" s="235"/>
      <c r="R222" s="20"/>
      <c r="T222" s="113"/>
      <c r="U222" s="26" t="s">
        <v>32</v>
      </c>
      <c r="V222" s="114">
        <v>0</v>
      </c>
      <c r="W222" s="114">
        <f>$V$222*$K$222</f>
        <v>0</v>
      </c>
      <c r="X222" s="114">
        <v>0</v>
      </c>
      <c r="Y222" s="114">
        <f>$X$222*$K$222</f>
        <v>0</v>
      </c>
      <c r="Z222" s="114">
        <v>0</v>
      </c>
      <c r="AA222" s="115">
        <f>$Z$222*$K$222</f>
        <v>0</v>
      </c>
      <c r="AR222" s="6" t="s">
        <v>138</v>
      </c>
      <c r="AT222" s="6" t="s">
        <v>134</v>
      </c>
      <c r="AU222" s="6" t="s">
        <v>74</v>
      </c>
      <c r="AY222" s="6" t="s">
        <v>133</v>
      </c>
      <c r="BE222" s="116">
        <f>IF($U$222="základní",$N$222,0)</f>
        <v>0</v>
      </c>
      <c r="BF222" s="116">
        <f>IF($U$222="snížená",$N$222,0)</f>
        <v>0</v>
      </c>
      <c r="BG222" s="116">
        <f>IF($U$222="zákl. přenesená",$N$222,0)</f>
        <v>0</v>
      </c>
      <c r="BH222" s="116">
        <f>IF($U$222="sníž. přenesená",$N$222,0)</f>
        <v>0</v>
      </c>
      <c r="BI222" s="116">
        <f>IF($U$222="nulová",$N$222,0)</f>
        <v>0</v>
      </c>
      <c r="BJ222" s="6" t="s">
        <v>74</v>
      </c>
      <c r="BK222" s="116">
        <f>ROUND($L$222*$K$222,2)</f>
        <v>0</v>
      </c>
      <c r="BL222" s="6" t="s">
        <v>138</v>
      </c>
      <c r="BM222" s="6" t="s">
        <v>265</v>
      </c>
    </row>
    <row r="223" spans="2:65" s="100" customFormat="1" ht="37.5" customHeight="1" x14ac:dyDescent="0.35">
      <c r="B223" s="101"/>
      <c r="D223" s="102" t="s">
        <v>98</v>
      </c>
      <c r="E223" s="102"/>
      <c r="F223" s="102"/>
      <c r="G223" s="102"/>
      <c r="H223" s="102"/>
      <c r="I223" s="102"/>
      <c r="J223" s="102"/>
      <c r="K223" s="102"/>
      <c r="L223" s="102"/>
      <c r="M223" s="102"/>
      <c r="N223" s="225">
        <f>N224+N228+N231+N232+N237+N245+N250</f>
        <v>0</v>
      </c>
      <c r="O223" s="226"/>
      <c r="P223" s="226"/>
      <c r="Q223" s="226"/>
      <c r="R223" s="104"/>
      <c r="T223" s="105"/>
      <c r="W223" s="106">
        <f>SUM($W$224:$W$252)</f>
        <v>320.52731000000006</v>
      </c>
      <c r="Y223" s="106">
        <f>SUM($Y$224:$Y$252)</f>
        <v>4.2238107599999992</v>
      </c>
      <c r="AA223" s="107">
        <f>SUM($AA$224:$AA$252)</f>
        <v>0</v>
      </c>
      <c r="AR223" s="103" t="s">
        <v>74</v>
      </c>
      <c r="AT223" s="103" t="s">
        <v>66</v>
      </c>
      <c r="AU223" s="103" t="s">
        <v>67</v>
      </c>
      <c r="AY223" s="103" t="s">
        <v>133</v>
      </c>
      <c r="BK223" s="108">
        <f>SUM($BK$224:$BK$252)</f>
        <v>0</v>
      </c>
    </row>
    <row r="224" spans="2:65" s="6" customFormat="1" ht="27" customHeight="1" x14ac:dyDescent="0.3">
      <c r="B224" s="19"/>
      <c r="C224" s="109">
        <v>34</v>
      </c>
      <c r="D224" s="109" t="s">
        <v>134</v>
      </c>
      <c r="E224" s="110" t="s">
        <v>267</v>
      </c>
      <c r="F224" s="236" t="s">
        <v>268</v>
      </c>
      <c r="G224" s="235"/>
      <c r="H224" s="235"/>
      <c r="I224" s="235"/>
      <c r="J224" s="111" t="s">
        <v>137</v>
      </c>
      <c r="K224" s="112">
        <v>65.501999999999995</v>
      </c>
      <c r="L224" s="234"/>
      <c r="M224" s="235"/>
      <c r="N224" s="234">
        <f>ROUND($L$224*$K$224,2)</f>
        <v>0</v>
      </c>
      <c r="O224" s="235"/>
      <c r="P224" s="235"/>
      <c r="Q224" s="235"/>
      <c r="R224" s="20"/>
      <c r="T224" s="113"/>
      <c r="U224" s="26" t="s">
        <v>32</v>
      </c>
      <c r="V224" s="114">
        <v>0.06</v>
      </c>
      <c r="W224" s="114">
        <f>$V$224*$K$224</f>
        <v>3.9301199999999996</v>
      </c>
      <c r="X224" s="114">
        <v>1.2E-4</v>
      </c>
      <c r="Y224" s="114">
        <f>$X$224*$K$224</f>
        <v>7.8602399999999992E-3</v>
      </c>
      <c r="Z224" s="114">
        <v>0</v>
      </c>
      <c r="AA224" s="115">
        <f>$Z$224*$K$224</f>
        <v>0</v>
      </c>
      <c r="AR224" s="6" t="s">
        <v>138</v>
      </c>
      <c r="AT224" s="6" t="s">
        <v>134</v>
      </c>
      <c r="AU224" s="6" t="s">
        <v>74</v>
      </c>
      <c r="AY224" s="6" t="s">
        <v>133</v>
      </c>
      <c r="BE224" s="116">
        <f>IF($U$224="základní",$N$224,0)</f>
        <v>0</v>
      </c>
      <c r="BF224" s="116">
        <f>IF($U$224="snížená",$N$224,0)</f>
        <v>0</v>
      </c>
      <c r="BG224" s="116">
        <f>IF($U$224="zákl. přenesená",$N$224,0)</f>
        <v>0</v>
      </c>
      <c r="BH224" s="116">
        <f>IF($U$224="sníž. přenesená",$N$224,0)</f>
        <v>0</v>
      </c>
      <c r="BI224" s="116">
        <f>IF($U$224="nulová",$N$224,0)</f>
        <v>0</v>
      </c>
      <c r="BJ224" s="6" t="s">
        <v>74</v>
      </c>
      <c r="BK224" s="116">
        <f>ROUND($L$224*$K$224,2)</f>
        <v>0</v>
      </c>
      <c r="BL224" s="6" t="s">
        <v>138</v>
      </c>
      <c r="BM224" s="6" t="s">
        <v>269</v>
      </c>
    </row>
    <row r="225" spans="2:65" s="6" customFormat="1" ht="18.75" customHeight="1" x14ac:dyDescent="0.3">
      <c r="B225" s="117"/>
      <c r="E225" s="118"/>
      <c r="F225" s="230" t="s">
        <v>242</v>
      </c>
      <c r="G225" s="231"/>
      <c r="H225" s="231"/>
      <c r="I225" s="231"/>
      <c r="K225" s="119">
        <v>17.805</v>
      </c>
      <c r="R225" s="120"/>
      <c r="T225" s="121"/>
      <c r="AA225" s="122"/>
      <c r="AT225" s="118" t="s">
        <v>141</v>
      </c>
      <c r="AU225" s="118" t="s">
        <v>74</v>
      </c>
      <c r="AV225" s="118" t="s">
        <v>84</v>
      </c>
      <c r="AW225" s="118" t="s">
        <v>94</v>
      </c>
      <c r="AX225" s="118" t="s">
        <v>67</v>
      </c>
      <c r="AY225" s="118" t="s">
        <v>133</v>
      </c>
    </row>
    <row r="226" spans="2:65" s="6" customFormat="1" ht="32.25" customHeight="1" x14ac:dyDescent="0.3">
      <c r="B226" s="117"/>
      <c r="E226" s="118"/>
      <c r="F226" s="230" t="s">
        <v>270</v>
      </c>
      <c r="G226" s="231"/>
      <c r="H226" s="231"/>
      <c r="I226" s="231"/>
      <c r="K226" s="119">
        <v>47.697000000000003</v>
      </c>
      <c r="R226" s="120"/>
      <c r="T226" s="121"/>
      <c r="AA226" s="122"/>
      <c r="AT226" s="118" t="s">
        <v>141</v>
      </c>
      <c r="AU226" s="118" t="s">
        <v>74</v>
      </c>
      <c r="AV226" s="118" t="s">
        <v>84</v>
      </c>
      <c r="AW226" s="118" t="s">
        <v>94</v>
      </c>
      <c r="AX226" s="118" t="s">
        <v>67</v>
      </c>
      <c r="AY226" s="118" t="s">
        <v>133</v>
      </c>
    </row>
    <row r="227" spans="2:65" s="6" customFormat="1" ht="18.75" customHeight="1" x14ac:dyDescent="0.3">
      <c r="B227" s="123"/>
      <c r="E227" s="124"/>
      <c r="F227" s="232" t="s">
        <v>142</v>
      </c>
      <c r="G227" s="233"/>
      <c r="H227" s="233"/>
      <c r="I227" s="233"/>
      <c r="K227" s="125">
        <v>65.501999999999995</v>
      </c>
      <c r="R227" s="126"/>
      <c r="T227" s="127"/>
      <c r="AA227" s="128"/>
      <c r="AT227" s="124" t="s">
        <v>141</v>
      </c>
      <c r="AU227" s="124" t="s">
        <v>74</v>
      </c>
      <c r="AV227" s="124" t="s">
        <v>138</v>
      </c>
      <c r="AW227" s="124" t="s">
        <v>94</v>
      </c>
      <c r="AX227" s="124" t="s">
        <v>74</v>
      </c>
      <c r="AY227" s="124" t="s">
        <v>133</v>
      </c>
    </row>
    <row r="228" spans="2:65" s="6" customFormat="1" ht="15.75" customHeight="1" x14ac:dyDescent="0.3">
      <c r="B228" s="19"/>
      <c r="C228" s="109">
        <v>35</v>
      </c>
      <c r="D228" s="109" t="s">
        <v>134</v>
      </c>
      <c r="E228" s="110" t="s">
        <v>272</v>
      </c>
      <c r="F228" s="236" t="s">
        <v>273</v>
      </c>
      <c r="G228" s="235"/>
      <c r="H228" s="235"/>
      <c r="I228" s="235"/>
      <c r="J228" s="111" t="s">
        <v>137</v>
      </c>
      <c r="K228" s="112">
        <v>9.24</v>
      </c>
      <c r="L228" s="234"/>
      <c r="M228" s="235"/>
      <c r="N228" s="234">
        <f>ROUND($L$228*$K$228,2)</f>
        <v>0</v>
      </c>
      <c r="O228" s="235"/>
      <c r="P228" s="235"/>
      <c r="Q228" s="235"/>
      <c r="R228" s="20"/>
      <c r="T228" s="113"/>
      <c r="U228" s="26" t="s">
        <v>32</v>
      </c>
      <c r="V228" s="114">
        <v>0</v>
      </c>
      <c r="W228" s="114">
        <f>$V$228*$K$228</f>
        <v>0</v>
      </c>
      <c r="X228" s="114">
        <v>1.1560000000000001E-2</v>
      </c>
      <c r="Y228" s="114">
        <f>$X$228*$K$228</f>
        <v>0.1068144</v>
      </c>
      <c r="Z228" s="114">
        <v>0</v>
      </c>
      <c r="AA228" s="115">
        <f>$Z$228*$K$228</f>
        <v>0</v>
      </c>
      <c r="AR228" s="6" t="s">
        <v>138</v>
      </c>
      <c r="AT228" s="6" t="s">
        <v>134</v>
      </c>
      <c r="AU228" s="6" t="s">
        <v>74</v>
      </c>
      <c r="AY228" s="6" t="s">
        <v>133</v>
      </c>
      <c r="BE228" s="116">
        <f>IF($U$228="základní",$N$228,0)</f>
        <v>0</v>
      </c>
      <c r="BF228" s="116">
        <f>IF($U$228="snížená",$N$228,0)</f>
        <v>0</v>
      </c>
      <c r="BG228" s="116">
        <f>IF($U$228="zákl. přenesená",$N$228,0)</f>
        <v>0</v>
      </c>
      <c r="BH228" s="116">
        <f>IF($U$228="sníž. přenesená",$N$228,0)</f>
        <v>0</v>
      </c>
      <c r="BI228" s="116">
        <f>IF($U$228="nulová",$N$228,0)</f>
        <v>0</v>
      </c>
      <c r="BJ228" s="6" t="s">
        <v>74</v>
      </c>
      <c r="BK228" s="116">
        <f>ROUND($L$228*$K$228,2)</f>
        <v>0</v>
      </c>
      <c r="BL228" s="6" t="s">
        <v>138</v>
      </c>
      <c r="BM228" s="6" t="s">
        <v>274</v>
      </c>
    </row>
    <row r="229" spans="2:65" s="6" customFormat="1" ht="18.75" customHeight="1" x14ac:dyDescent="0.3">
      <c r="B229" s="117"/>
      <c r="E229" s="118"/>
      <c r="F229" s="230" t="s">
        <v>275</v>
      </c>
      <c r="G229" s="231"/>
      <c r="H229" s="231"/>
      <c r="I229" s="231"/>
      <c r="K229" s="119">
        <v>9.24</v>
      </c>
      <c r="R229" s="120"/>
      <c r="T229" s="121"/>
      <c r="AA229" s="122"/>
      <c r="AT229" s="118" t="s">
        <v>141</v>
      </c>
      <c r="AU229" s="118" t="s">
        <v>74</v>
      </c>
      <c r="AV229" s="118" t="s">
        <v>84</v>
      </c>
      <c r="AW229" s="118" t="s">
        <v>94</v>
      </c>
      <c r="AX229" s="118" t="s">
        <v>67</v>
      </c>
      <c r="AY229" s="118" t="s">
        <v>133</v>
      </c>
    </row>
    <row r="230" spans="2:65" s="6" customFormat="1" ht="18.75" customHeight="1" x14ac:dyDescent="0.3">
      <c r="B230" s="123"/>
      <c r="E230" s="124"/>
      <c r="F230" s="232" t="s">
        <v>142</v>
      </c>
      <c r="G230" s="233"/>
      <c r="H230" s="233"/>
      <c r="I230" s="233"/>
      <c r="K230" s="125">
        <v>9.24</v>
      </c>
      <c r="R230" s="126"/>
      <c r="T230" s="127"/>
      <c r="AA230" s="128"/>
      <c r="AT230" s="124" t="s">
        <v>141</v>
      </c>
      <c r="AU230" s="124" t="s">
        <v>74</v>
      </c>
      <c r="AV230" s="124" t="s">
        <v>138</v>
      </c>
      <c r="AW230" s="124" t="s">
        <v>94</v>
      </c>
      <c r="AX230" s="124" t="s">
        <v>74</v>
      </c>
      <c r="AY230" s="124" t="s">
        <v>133</v>
      </c>
    </row>
    <row r="231" spans="2:65" s="6" customFormat="1" ht="15.75" customHeight="1" x14ac:dyDescent="0.3">
      <c r="B231" s="19"/>
      <c r="C231" s="109">
        <v>36</v>
      </c>
      <c r="D231" s="109" t="s">
        <v>134</v>
      </c>
      <c r="E231" s="110" t="s">
        <v>277</v>
      </c>
      <c r="F231" s="236" t="s">
        <v>278</v>
      </c>
      <c r="G231" s="235"/>
      <c r="H231" s="235"/>
      <c r="I231" s="235"/>
      <c r="J231" s="111" t="s">
        <v>137</v>
      </c>
      <c r="K231" s="112">
        <v>9.24</v>
      </c>
      <c r="L231" s="234"/>
      <c r="M231" s="235"/>
      <c r="N231" s="234">
        <f>ROUND($L$231*$K$231,2)</f>
        <v>0</v>
      </c>
      <c r="O231" s="235"/>
      <c r="P231" s="235"/>
      <c r="Q231" s="235"/>
      <c r="R231" s="20"/>
      <c r="T231" s="113"/>
      <c r="U231" s="26" t="s">
        <v>32</v>
      </c>
      <c r="V231" s="114">
        <v>0</v>
      </c>
      <c r="W231" s="114">
        <f>$V$231*$K$231</f>
        <v>0</v>
      </c>
      <c r="X231" s="114">
        <v>2.6800000000000001E-3</v>
      </c>
      <c r="Y231" s="114">
        <f>$X$231*$K$231</f>
        <v>2.4763200000000003E-2</v>
      </c>
      <c r="Z231" s="114">
        <v>0</v>
      </c>
      <c r="AA231" s="115">
        <f>$Z$231*$K$231</f>
        <v>0</v>
      </c>
      <c r="AR231" s="6" t="s">
        <v>138</v>
      </c>
      <c r="AT231" s="6" t="s">
        <v>134</v>
      </c>
      <c r="AU231" s="6" t="s">
        <v>74</v>
      </c>
      <c r="AY231" s="6" t="s">
        <v>133</v>
      </c>
      <c r="BE231" s="116">
        <f>IF($U$231="základní",$N$231,0)</f>
        <v>0</v>
      </c>
      <c r="BF231" s="116">
        <f>IF($U$231="snížená",$N$231,0)</f>
        <v>0</v>
      </c>
      <c r="BG231" s="116">
        <f>IF($U$231="zákl. přenesená",$N$231,0)</f>
        <v>0</v>
      </c>
      <c r="BH231" s="116">
        <f>IF($U$231="sníž. přenesená",$N$231,0)</f>
        <v>0</v>
      </c>
      <c r="BI231" s="116">
        <f>IF($U$231="nulová",$N$231,0)</f>
        <v>0</v>
      </c>
      <c r="BJ231" s="6" t="s">
        <v>74</v>
      </c>
      <c r="BK231" s="116">
        <f>ROUND($L$231*$K$231,2)</f>
        <v>0</v>
      </c>
      <c r="BL231" s="6" t="s">
        <v>138</v>
      </c>
      <c r="BM231" s="6" t="s">
        <v>279</v>
      </c>
    </row>
    <row r="232" spans="2:65" s="6" customFormat="1" ht="27" customHeight="1" x14ac:dyDescent="0.3">
      <c r="B232" s="19"/>
      <c r="C232" s="109">
        <v>37</v>
      </c>
      <c r="D232" s="109" t="s">
        <v>134</v>
      </c>
      <c r="E232" s="110" t="s">
        <v>281</v>
      </c>
      <c r="F232" s="236" t="s">
        <v>282</v>
      </c>
      <c r="G232" s="235"/>
      <c r="H232" s="235"/>
      <c r="I232" s="235"/>
      <c r="J232" s="111" t="s">
        <v>137</v>
      </c>
      <c r="K232" s="112">
        <v>196.03899999999999</v>
      </c>
      <c r="L232" s="234"/>
      <c r="M232" s="235"/>
      <c r="N232" s="234">
        <f>ROUND($L$232*$K$232,2)</f>
        <v>0</v>
      </c>
      <c r="O232" s="235"/>
      <c r="P232" s="235"/>
      <c r="Q232" s="235"/>
      <c r="R232" s="20"/>
      <c r="T232" s="113"/>
      <c r="U232" s="26" t="s">
        <v>32</v>
      </c>
      <c r="V232" s="114">
        <v>0.46</v>
      </c>
      <c r="W232" s="114">
        <f>$V$232*$K$232</f>
        <v>90.177939999999992</v>
      </c>
      <c r="X232" s="114">
        <v>1.848E-2</v>
      </c>
      <c r="Y232" s="114">
        <f>$X$232*$K$232</f>
        <v>3.6228007199999999</v>
      </c>
      <c r="Z232" s="114">
        <v>0</v>
      </c>
      <c r="AA232" s="115">
        <f>$Z$232*$K$232</f>
        <v>0</v>
      </c>
      <c r="AR232" s="6" t="s">
        <v>138</v>
      </c>
      <c r="AT232" s="6" t="s">
        <v>134</v>
      </c>
      <c r="AU232" s="6" t="s">
        <v>74</v>
      </c>
      <c r="AY232" s="6" t="s">
        <v>133</v>
      </c>
      <c r="BE232" s="116">
        <f>IF($U$232="základní",$N$232,0)</f>
        <v>0</v>
      </c>
      <c r="BF232" s="116">
        <f>IF($U$232="snížená",$N$232,0)</f>
        <v>0</v>
      </c>
      <c r="BG232" s="116">
        <f>IF($U$232="zákl. přenesená",$N$232,0)</f>
        <v>0</v>
      </c>
      <c r="BH232" s="116">
        <f>IF($U$232="sníž. přenesená",$N$232,0)</f>
        <v>0</v>
      </c>
      <c r="BI232" s="116">
        <f>IF($U$232="nulová",$N$232,0)</f>
        <v>0</v>
      </c>
      <c r="BJ232" s="6" t="s">
        <v>74</v>
      </c>
      <c r="BK232" s="116">
        <f>ROUND($L$232*$K$232,2)</f>
        <v>0</v>
      </c>
      <c r="BL232" s="6" t="s">
        <v>138</v>
      </c>
      <c r="BM232" s="6" t="s">
        <v>283</v>
      </c>
    </row>
    <row r="233" spans="2:65" s="6" customFormat="1" ht="46.5" customHeight="1" x14ac:dyDescent="0.3">
      <c r="B233" s="117"/>
      <c r="E233" s="118"/>
      <c r="F233" s="230" t="s">
        <v>284</v>
      </c>
      <c r="G233" s="231"/>
      <c r="H233" s="231"/>
      <c r="I233" s="231"/>
      <c r="K233" s="119">
        <v>206.7</v>
      </c>
      <c r="R233" s="120"/>
      <c r="T233" s="121"/>
      <c r="AA233" s="122"/>
      <c r="AT233" s="118" t="s">
        <v>141</v>
      </c>
      <c r="AU233" s="118" t="s">
        <v>74</v>
      </c>
      <c r="AV233" s="118" t="s">
        <v>84</v>
      </c>
      <c r="AW233" s="118" t="s">
        <v>94</v>
      </c>
      <c r="AX233" s="118" t="s">
        <v>67</v>
      </c>
      <c r="AY233" s="118" t="s">
        <v>133</v>
      </c>
    </row>
    <row r="234" spans="2:65" s="6" customFormat="1" ht="18.75" customHeight="1" x14ac:dyDescent="0.3">
      <c r="B234" s="117"/>
      <c r="E234" s="118"/>
      <c r="F234" s="230" t="s">
        <v>285</v>
      </c>
      <c r="G234" s="231"/>
      <c r="H234" s="231"/>
      <c r="I234" s="231"/>
      <c r="K234" s="119">
        <v>-13.521000000000001</v>
      </c>
      <c r="R234" s="120"/>
      <c r="T234" s="121"/>
      <c r="AA234" s="122"/>
      <c r="AT234" s="118" t="s">
        <v>141</v>
      </c>
      <c r="AU234" s="118" t="s">
        <v>74</v>
      </c>
      <c r="AV234" s="118" t="s">
        <v>84</v>
      </c>
      <c r="AW234" s="118" t="s">
        <v>94</v>
      </c>
      <c r="AX234" s="118" t="s">
        <v>67</v>
      </c>
      <c r="AY234" s="118" t="s">
        <v>133</v>
      </c>
    </row>
    <row r="235" spans="2:65" s="6" customFormat="1" ht="18.75" customHeight="1" x14ac:dyDescent="0.3">
      <c r="B235" s="117"/>
      <c r="E235" s="118"/>
      <c r="F235" s="230" t="s">
        <v>286</v>
      </c>
      <c r="G235" s="231"/>
      <c r="H235" s="231"/>
      <c r="I235" s="231"/>
      <c r="K235" s="119">
        <v>2.8595000000000002</v>
      </c>
      <c r="R235" s="120"/>
      <c r="T235" s="121"/>
      <c r="AA235" s="122"/>
      <c r="AT235" s="118" t="s">
        <v>141</v>
      </c>
      <c r="AU235" s="118" t="s">
        <v>74</v>
      </c>
      <c r="AV235" s="118" t="s">
        <v>84</v>
      </c>
      <c r="AW235" s="118" t="s">
        <v>94</v>
      </c>
      <c r="AX235" s="118" t="s">
        <v>67</v>
      </c>
      <c r="AY235" s="118" t="s">
        <v>133</v>
      </c>
    </row>
    <row r="236" spans="2:65" s="6" customFormat="1" ht="18.75" customHeight="1" x14ac:dyDescent="0.3">
      <c r="B236" s="123"/>
      <c r="E236" s="124"/>
      <c r="F236" s="232" t="s">
        <v>142</v>
      </c>
      <c r="G236" s="233"/>
      <c r="H236" s="233"/>
      <c r="I236" s="233"/>
      <c r="K236" s="125">
        <v>196.0385</v>
      </c>
      <c r="R236" s="126"/>
      <c r="T236" s="127"/>
      <c r="AA236" s="128"/>
      <c r="AT236" s="124" t="s">
        <v>141</v>
      </c>
      <c r="AU236" s="124" t="s">
        <v>74</v>
      </c>
      <c r="AV236" s="124" t="s">
        <v>138</v>
      </c>
      <c r="AW236" s="124" t="s">
        <v>94</v>
      </c>
      <c r="AX236" s="124" t="s">
        <v>74</v>
      </c>
      <c r="AY236" s="124" t="s">
        <v>133</v>
      </c>
    </row>
    <row r="237" spans="2:65" s="6" customFormat="1" ht="27" customHeight="1" x14ac:dyDescent="0.3">
      <c r="B237" s="19"/>
      <c r="C237" s="109">
        <v>38</v>
      </c>
      <c r="D237" s="109" t="s">
        <v>134</v>
      </c>
      <c r="E237" s="110" t="s">
        <v>288</v>
      </c>
      <c r="F237" s="236" t="s">
        <v>289</v>
      </c>
      <c r="G237" s="235"/>
      <c r="H237" s="235"/>
      <c r="I237" s="235"/>
      <c r="J237" s="111" t="s">
        <v>137</v>
      </c>
      <c r="K237" s="112">
        <v>769.28700000000003</v>
      </c>
      <c r="L237" s="234"/>
      <c r="M237" s="235"/>
      <c r="N237" s="234">
        <f>ROUND($L$237*$K$237,2)</f>
        <v>0</v>
      </c>
      <c r="O237" s="235"/>
      <c r="P237" s="235"/>
      <c r="Q237" s="235"/>
      <c r="R237" s="20"/>
      <c r="T237" s="113"/>
      <c r="U237" s="26" t="s">
        <v>32</v>
      </c>
      <c r="V237" s="114">
        <v>0.19</v>
      </c>
      <c r="W237" s="114">
        <f>$V$237*$K$237</f>
        <v>146.16453000000001</v>
      </c>
      <c r="X237" s="114">
        <v>5.9999999999999995E-4</v>
      </c>
      <c r="Y237" s="114">
        <f>$X$237*$K$237</f>
        <v>0.46157219999999999</v>
      </c>
      <c r="Z237" s="114">
        <v>0</v>
      </c>
      <c r="AA237" s="115">
        <f>$Z$237*$K$237</f>
        <v>0</v>
      </c>
      <c r="AR237" s="6" t="s">
        <v>138</v>
      </c>
      <c r="AT237" s="6" t="s">
        <v>134</v>
      </c>
      <c r="AU237" s="6" t="s">
        <v>74</v>
      </c>
      <c r="AY237" s="6" t="s">
        <v>133</v>
      </c>
      <c r="BE237" s="116">
        <f>IF($U$237="základní",$N$237,0)</f>
        <v>0</v>
      </c>
      <c r="BF237" s="116">
        <f>IF($U$237="snížená",$N$237,0)</f>
        <v>0</v>
      </c>
      <c r="BG237" s="116">
        <f>IF($U$237="zákl. přenesená",$N$237,0)</f>
        <v>0</v>
      </c>
      <c r="BH237" s="116">
        <f>IF($U$237="sníž. přenesená",$N$237,0)</f>
        <v>0</v>
      </c>
      <c r="BI237" s="116">
        <f>IF($U$237="nulová",$N$237,0)</f>
        <v>0</v>
      </c>
      <c r="BJ237" s="6" t="s">
        <v>74</v>
      </c>
      <c r="BK237" s="116">
        <f>ROUND($L$237*$K$237,2)</f>
        <v>0</v>
      </c>
      <c r="BL237" s="6" t="s">
        <v>138</v>
      </c>
      <c r="BM237" s="6" t="s">
        <v>290</v>
      </c>
    </row>
    <row r="238" spans="2:65" s="6" customFormat="1" ht="46.5" customHeight="1" x14ac:dyDescent="0.3">
      <c r="B238" s="117"/>
      <c r="E238" s="118"/>
      <c r="F238" s="230" t="s">
        <v>284</v>
      </c>
      <c r="G238" s="231"/>
      <c r="H238" s="231"/>
      <c r="I238" s="231"/>
      <c r="K238" s="119">
        <v>206.7</v>
      </c>
      <c r="R238" s="120"/>
      <c r="T238" s="121"/>
      <c r="AA238" s="122"/>
      <c r="AT238" s="118" t="s">
        <v>141</v>
      </c>
      <c r="AU238" s="118" t="s">
        <v>74</v>
      </c>
      <c r="AV238" s="118" t="s">
        <v>84</v>
      </c>
      <c r="AW238" s="118" t="s">
        <v>94</v>
      </c>
      <c r="AX238" s="118" t="s">
        <v>67</v>
      </c>
      <c r="AY238" s="118" t="s">
        <v>133</v>
      </c>
    </row>
    <row r="239" spans="2:65" s="6" customFormat="1" ht="18.75" customHeight="1" x14ac:dyDescent="0.3">
      <c r="B239" s="117"/>
      <c r="E239" s="118"/>
      <c r="F239" s="230" t="s">
        <v>285</v>
      </c>
      <c r="G239" s="231"/>
      <c r="H239" s="231"/>
      <c r="I239" s="231"/>
      <c r="K239" s="119">
        <v>-13.521000000000001</v>
      </c>
      <c r="R239" s="120"/>
      <c r="T239" s="121"/>
      <c r="AA239" s="122"/>
      <c r="AT239" s="118" t="s">
        <v>141</v>
      </c>
      <c r="AU239" s="118" t="s">
        <v>74</v>
      </c>
      <c r="AV239" s="118" t="s">
        <v>84</v>
      </c>
      <c r="AW239" s="118" t="s">
        <v>94</v>
      </c>
      <c r="AX239" s="118" t="s">
        <v>67</v>
      </c>
      <c r="AY239" s="118" t="s">
        <v>133</v>
      </c>
    </row>
    <row r="240" spans="2:65" s="6" customFormat="1" ht="18.75" customHeight="1" x14ac:dyDescent="0.3">
      <c r="B240" s="117"/>
      <c r="E240" s="118"/>
      <c r="F240" s="230" t="s">
        <v>286</v>
      </c>
      <c r="G240" s="231"/>
      <c r="H240" s="231"/>
      <c r="I240" s="231"/>
      <c r="K240" s="119">
        <v>2.8595000000000002</v>
      </c>
      <c r="R240" s="120"/>
      <c r="T240" s="121"/>
      <c r="AA240" s="122"/>
      <c r="AT240" s="118" t="s">
        <v>141</v>
      </c>
      <c r="AU240" s="118" t="s">
        <v>74</v>
      </c>
      <c r="AV240" s="118" t="s">
        <v>84</v>
      </c>
      <c r="AW240" s="118" t="s">
        <v>94</v>
      </c>
      <c r="AX240" s="118" t="s">
        <v>67</v>
      </c>
      <c r="AY240" s="118" t="s">
        <v>133</v>
      </c>
    </row>
    <row r="241" spans="2:65" s="6" customFormat="1" ht="32.25" customHeight="1" x14ac:dyDescent="0.3">
      <c r="B241" s="117"/>
      <c r="E241" s="118"/>
      <c r="F241" s="230" t="s">
        <v>291</v>
      </c>
      <c r="G241" s="231"/>
      <c r="H241" s="231"/>
      <c r="I241" s="231"/>
      <c r="K241" s="119">
        <v>414.51499999999999</v>
      </c>
      <c r="R241" s="120"/>
      <c r="T241" s="121"/>
      <c r="AA241" s="122"/>
      <c r="AT241" s="118" t="s">
        <v>141</v>
      </c>
      <c r="AU241" s="118" t="s">
        <v>74</v>
      </c>
      <c r="AV241" s="118" t="s">
        <v>84</v>
      </c>
      <c r="AW241" s="118" t="s">
        <v>94</v>
      </c>
      <c r="AX241" s="118" t="s">
        <v>67</v>
      </c>
      <c r="AY241" s="118" t="s">
        <v>133</v>
      </c>
    </row>
    <row r="242" spans="2:65" s="6" customFormat="1" ht="18.75" customHeight="1" x14ac:dyDescent="0.3">
      <c r="B242" s="117"/>
      <c r="E242" s="118"/>
      <c r="F242" s="230" t="s">
        <v>292</v>
      </c>
      <c r="G242" s="231"/>
      <c r="H242" s="231"/>
      <c r="I242" s="231"/>
      <c r="K242" s="119">
        <v>206.43</v>
      </c>
      <c r="R242" s="120"/>
      <c r="T242" s="121"/>
      <c r="AA242" s="122"/>
      <c r="AT242" s="118" t="s">
        <v>141</v>
      </c>
      <c r="AU242" s="118" t="s">
        <v>74</v>
      </c>
      <c r="AV242" s="118" t="s">
        <v>84</v>
      </c>
      <c r="AW242" s="118" t="s">
        <v>94</v>
      </c>
      <c r="AX242" s="118" t="s">
        <v>67</v>
      </c>
      <c r="AY242" s="118" t="s">
        <v>133</v>
      </c>
    </row>
    <row r="243" spans="2:65" s="6" customFormat="1" ht="46.5" customHeight="1" x14ac:dyDescent="0.3">
      <c r="B243" s="117"/>
      <c r="E243" s="118"/>
      <c r="F243" s="230" t="s">
        <v>293</v>
      </c>
      <c r="G243" s="231"/>
      <c r="H243" s="231"/>
      <c r="I243" s="231"/>
      <c r="K243" s="119">
        <v>-47.697000000000003</v>
      </c>
      <c r="R243" s="120"/>
      <c r="T243" s="121"/>
      <c r="AA243" s="122"/>
      <c r="AT243" s="118" t="s">
        <v>141</v>
      </c>
      <c r="AU243" s="118" t="s">
        <v>74</v>
      </c>
      <c r="AV243" s="118" t="s">
        <v>84</v>
      </c>
      <c r="AW243" s="118" t="s">
        <v>94</v>
      </c>
      <c r="AX243" s="118" t="s">
        <v>67</v>
      </c>
      <c r="AY243" s="118" t="s">
        <v>133</v>
      </c>
    </row>
    <row r="244" spans="2:65" s="6" customFormat="1" ht="18.75" customHeight="1" x14ac:dyDescent="0.3">
      <c r="B244" s="123"/>
      <c r="E244" s="124"/>
      <c r="F244" s="232" t="s">
        <v>142</v>
      </c>
      <c r="G244" s="233"/>
      <c r="H244" s="233"/>
      <c r="I244" s="233"/>
      <c r="K244" s="125">
        <v>769.28650000000005</v>
      </c>
      <c r="R244" s="126"/>
      <c r="T244" s="127"/>
      <c r="AA244" s="128"/>
      <c r="AT244" s="124" t="s">
        <v>141</v>
      </c>
      <c r="AU244" s="124" t="s">
        <v>74</v>
      </c>
      <c r="AV244" s="124" t="s">
        <v>138</v>
      </c>
      <c r="AW244" s="124" t="s">
        <v>94</v>
      </c>
      <c r="AX244" s="124" t="s">
        <v>74</v>
      </c>
      <c r="AY244" s="124" t="s">
        <v>133</v>
      </c>
    </row>
    <row r="245" spans="2:65" s="6" customFormat="1" ht="15.75" customHeight="1" x14ac:dyDescent="0.3">
      <c r="B245" s="19"/>
      <c r="C245" s="109">
        <v>39</v>
      </c>
      <c r="D245" s="109" t="s">
        <v>134</v>
      </c>
      <c r="E245" s="110" t="s">
        <v>295</v>
      </c>
      <c r="F245" s="236" t="s">
        <v>296</v>
      </c>
      <c r="G245" s="235"/>
      <c r="H245" s="235"/>
      <c r="I245" s="235"/>
      <c r="J245" s="111" t="s">
        <v>137</v>
      </c>
      <c r="K245" s="112">
        <v>573.24800000000005</v>
      </c>
      <c r="L245" s="234"/>
      <c r="M245" s="235"/>
      <c r="N245" s="234">
        <f>ROUND($L$245*$K$245,2)</f>
        <v>0</v>
      </c>
      <c r="O245" s="235"/>
      <c r="P245" s="235"/>
      <c r="Q245" s="235"/>
      <c r="R245" s="20"/>
      <c r="T245" s="113"/>
      <c r="U245" s="26" t="s">
        <v>32</v>
      </c>
      <c r="V245" s="114">
        <v>0.14000000000000001</v>
      </c>
      <c r="W245" s="114">
        <f>$V$245*$K$245</f>
        <v>80.25472000000002</v>
      </c>
      <c r="X245" s="114">
        <v>0</v>
      </c>
      <c r="Y245" s="114">
        <f>$X$245*$K$245</f>
        <v>0</v>
      </c>
      <c r="Z245" s="114">
        <v>0</v>
      </c>
      <c r="AA245" s="115">
        <f>$Z$245*$K$245</f>
        <v>0</v>
      </c>
      <c r="AR245" s="6" t="s">
        <v>138</v>
      </c>
      <c r="AT245" s="6" t="s">
        <v>134</v>
      </c>
      <c r="AU245" s="6" t="s">
        <v>74</v>
      </c>
      <c r="AY245" s="6" t="s">
        <v>133</v>
      </c>
      <c r="BE245" s="116">
        <f>IF($U$245="základní",$N$245,0)</f>
        <v>0</v>
      </c>
      <c r="BF245" s="116">
        <f>IF($U$245="snížená",$N$245,0)</f>
        <v>0</v>
      </c>
      <c r="BG245" s="116">
        <f>IF($U$245="zákl. přenesená",$N$245,0)</f>
        <v>0</v>
      </c>
      <c r="BH245" s="116">
        <f>IF($U$245="sníž. přenesená",$N$245,0)</f>
        <v>0</v>
      </c>
      <c r="BI245" s="116">
        <f>IF($U$245="nulová",$N$245,0)</f>
        <v>0</v>
      </c>
      <c r="BJ245" s="6" t="s">
        <v>74</v>
      </c>
      <c r="BK245" s="116">
        <f>ROUND($L$245*$K$245,2)</f>
        <v>0</v>
      </c>
      <c r="BL245" s="6" t="s">
        <v>138</v>
      </c>
      <c r="BM245" s="6" t="s">
        <v>297</v>
      </c>
    </row>
    <row r="246" spans="2:65" s="6" customFormat="1" ht="32.25" customHeight="1" x14ac:dyDescent="0.3">
      <c r="B246" s="117"/>
      <c r="E246" s="118"/>
      <c r="F246" s="230" t="s">
        <v>291</v>
      </c>
      <c r="G246" s="231"/>
      <c r="H246" s="231"/>
      <c r="I246" s="231"/>
      <c r="K246" s="119">
        <v>414.51499999999999</v>
      </c>
      <c r="R246" s="120"/>
      <c r="T246" s="121"/>
      <c r="AA246" s="122"/>
      <c r="AT246" s="118" t="s">
        <v>141</v>
      </c>
      <c r="AU246" s="118" t="s">
        <v>74</v>
      </c>
      <c r="AV246" s="118" t="s">
        <v>84</v>
      </c>
      <c r="AW246" s="118" t="s">
        <v>94</v>
      </c>
      <c r="AX246" s="118" t="s">
        <v>67</v>
      </c>
      <c r="AY246" s="118" t="s">
        <v>133</v>
      </c>
    </row>
    <row r="247" spans="2:65" s="6" customFormat="1" ht="18.75" customHeight="1" x14ac:dyDescent="0.3">
      <c r="B247" s="117"/>
      <c r="E247" s="118"/>
      <c r="F247" s="230" t="s">
        <v>292</v>
      </c>
      <c r="G247" s="231"/>
      <c r="H247" s="231"/>
      <c r="I247" s="231"/>
      <c r="K247" s="119">
        <v>206.43</v>
      </c>
      <c r="R247" s="120"/>
      <c r="T247" s="121"/>
      <c r="AA247" s="122"/>
      <c r="AT247" s="118" t="s">
        <v>141</v>
      </c>
      <c r="AU247" s="118" t="s">
        <v>74</v>
      </c>
      <c r="AV247" s="118" t="s">
        <v>84</v>
      </c>
      <c r="AW247" s="118" t="s">
        <v>94</v>
      </c>
      <c r="AX247" s="118" t="s">
        <v>67</v>
      </c>
      <c r="AY247" s="118" t="s">
        <v>133</v>
      </c>
    </row>
    <row r="248" spans="2:65" s="6" customFormat="1" ht="46.5" customHeight="1" x14ac:dyDescent="0.3">
      <c r="B248" s="117"/>
      <c r="E248" s="118"/>
      <c r="F248" s="230" t="s">
        <v>293</v>
      </c>
      <c r="G248" s="231"/>
      <c r="H248" s="231"/>
      <c r="I248" s="231"/>
      <c r="K248" s="119">
        <v>-47.697000000000003</v>
      </c>
      <c r="R248" s="120"/>
      <c r="T248" s="121"/>
      <c r="AA248" s="122"/>
      <c r="AT248" s="118" t="s">
        <v>141</v>
      </c>
      <c r="AU248" s="118" t="s">
        <v>74</v>
      </c>
      <c r="AV248" s="118" t="s">
        <v>84</v>
      </c>
      <c r="AW248" s="118" t="s">
        <v>94</v>
      </c>
      <c r="AX248" s="118" t="s">
        <v>67</v>
      </c>
      <c r="AY248" s="118" t="s">
        <v>133</v>
      </c>
    </row>
    <row r="249" spans="2:65" s="6" customFormat="1" ht="18.75" customHeight="1" x14ac:dyDescent="0.3">
      <c r="B249" s="123"/>
      <c r="E249" s="124"/>
      <c r="F249" s="232" t="s">
        <v>142</v>
      </c>
      <c r="G249" s="233"/>
      <c r="H249" s="233"/>
      <c r="I249" s="233"/>
      <c r="K249" s="125">
        <v>573.24800000000005</v>
      </c>
      <c r="R249" s="126"/>
      <c r="T249" s="127"/>
      <c r="AA249" s="128"/>
      <c r="AT249" s="124" t="s">
        <v>141</v>
      </c>
      <c r="AU249" s="124" t="s">
        <v>74</v>
      </c>
      <c r="AV249" s="124" t="s">
        <v>138</v>
      </c>
      <c r="AW249" s="124" t="s">
        <v>94</v>
      </c>
      <c r="AX249" s="124" t="s">
        <v>74</v>
      </c>
      <c r="AY249" s="124" t="s">
        <v>133</v>
      </c>
    </row>
    <row r="250" spans="2:65" s="6" customFormat="1" ht="15.75" customHeight="1" x14ac:dyDescent="0.3">
      <c r="B250" s="19"/>
      <c r="C250" s="129">
        <v>40</v>
      </c>
      <c r="D250" s="129" t="s">
        <v>163</v>
      </c>
      <c r="E250" s="130" t="s">
        <v>299</v>
      </c>
      <c r="F250" s="238" t="s">
        <v>300</v>
      </c>
      <c r="G250" s="239"/>
      <c r="H250" s="239"/>
      <c r="I250" s="239"/>
      <c r="J250" s="131" t="s">
        <v>137</v>
      </c>
      <c r="K250" s="132">
        <v>10.164</v>
      </c>
      <c r="L250" s="240"/>
      <c r="M250" s="239"/>
      <c r="N250" s="240">
        <f>ROUND($L$250*$K$250,2)</f>
        <v>0</v>
      </c>
      <c r="O250" s="235"/>
      <c r="P250" s="235"/>
      <c r="Q250" s="235"/>
      <c r="R250" s="20"/>
      <c r="T250" s="113"/>
      <c r="U250" s="26" t="s">
        <v>32</v>
      </c>
      <c r="V250" s="114">
        <v>0</v>
      </c>
      <c r="W250" s="114">
        <f>$V$250*$K$250</f>
        <v>0</v>
      </c>
      <c r="X250" s="114">
        <v>0</v>
      </c>
      <c r="Y250" s="114">
        <f>$X$250*$K$250</f>
        <v>0</v>
      </c>
      <c r="Z250" s="114">
        <v>0</v>
      </c>
      <c r="AA250" s="115">
        <f>$Z$250*$K$250</f>
        <v>0</v>
      </c>
      <c r="AR250" s="6" t="s">
        <v>166</v>
      </c>
      <c r="AT250" s="6" t="s">
        <v>163</v>
      </c>
      <c r="AU250" s="6" t="s">
        <v>74</v>
      </c>
      <c r="AY250" s="6" t="s">
        <v>133</v>
      </c>
      <c r="BE250" s="116">
        <f>IF($U$250="základní",$N$250,0)</f>
        <v>0</v>
      </c>
      <c r="BF250" s="116">
        <f>IF($U$250="snížená",$N$250,0)</f>
        <v>0</v>
      </c>
      <c r="BG250" s="116">
        <f>IF($U$250="zákl. přenesená",$N$250,0)</f>
        <v>0</v>
      </c>
      <c r="BH250" s="116">
        <f>IF($U$250="sníž. přenesená",$N$250,0)</f>
        <v>0</v>
      </c>
      <c r="BI250" s="116">
        <f>IF($U$250="nulová",$N$250,0)</f>
        <v>0</v>
      </c>
      <c r="BJ250" s="6" t="s">
        <v>74</v>
      </c>
      <c r="BK250" s="116">
        <f>ROUND($L$250*$K$250,2)</f>
        <v>0</v>
      </c>
      <c r="BL250" s="6" t="s">
        <v>138</v>
      </c>
      <c r="BM250" s="6" t="s">
        <v>301</v>
      </c>
    </row>
    <row r="251" spans="2:65" s="6" customFormat="1" ht="18.75" customHeight="1" x14ac:dyDescent="0.3">
      <c r="B251" s="117"/>
      <c r="E251" s="118"/>
      <c r="F251" s="230" t="s">
        <v>302</v>
      </c>
      <c r="G251" s="231"/>
      <c r="H251" s="231"/>
      <c r="I251" s="231"/>
      <c r="K251" s="119">
        <v>10.164</v>
      </c>
      <c r="R251" s="120"/>
      <c r="T251" s="121"/>
      <c r="AA251" s="122"/>
      <c r="AT251" s="118" t="s">
        <v>141</v>
      </c>
      <c r="AU251" s="118" t="s">
        <v>74</v>
      </c>
      <c r="AV251" s="118" t="s">
        <v>84</v>
      </c>
      <c r="AW251" s="118" t="s">
        <v>94</v>
      </c>
      <c r="AX251" s="118" t="s">
        <v>67</v>
      </c>
      <c r="AY251" s="118" t="s">
        <v>133</v>
      </c>
    </row>
    <row r="252" spans="2:65" s="6" customFormat="1" ht="18.75" customHeight="1" x14ac:dyDescent="0.3">
      <c r="B252" s="123"/>
      <c r="E252" s="124"/>
      <c r="F252" s="232" t="s">
        <v>142</v>
      </c>
      <c r="G252" s="233"/>
      <c r="H252" s="233"/>
      <c r="I252" s="233"/>
      <c r="K252" s="125">
        <v>10.164</v>
      </c>
      <c r="R252" s="126"/>
      <c r="T252" s="127"/>
      <c r="AA252" s="128"/>
      <c r="AT252" s="124" t="s">
        <v>141</v>
      </c>
      <c r="AU252" s="124" t="s">
        <v>74</v>
      </c>
      <c r="AV252" s="124" t="s">
        <v>138</v>
      </c>
      <c r="AW252" s="124" t="s">
        <v>94</v>
      </c>
      <c r="AX252" s="124" t="s">
        <v>74</v>
      </c>
      <c r="AY252" s="124" t="s">
        <v>133</v>
      </c>
    </row>
    <row r="253" spans="2:65" s="100" customFormat="1" ht="37.5" customHeight="1" x14ac:dyDescent="0.35">
      <c r="B253" s="101"/>
      <c r="D253" s="102" t="s">
        <v>99</v>
      </c>
      <c r="E253" s="102"/>
      <c r="F253" s="102"/>
      <c r="G253" s="102"/>
      <c r="H253" s="102"/>
      <c r="I253" s="102"/>
      <c r="J253" s="102"/>
      <c r="K253" s="102"/>
      <c r="L253" s="102"/>
      <c r="M253" s="102"/>
      <c r="N253" s="225">
        <f>N254</f>
        <v>0</v>
      </c>
      <c r="O253" s="226"/>
      <c r="P253" s="226"/>
      <c r="Q253" s="226"/>
      <c r="R253" s="104"/>
      <c r="T253" s="105"/>
      <c r="W253" s="106">
        <f>SUM($W$254:$W$257)</f>
        <v>0</v>
      </c>
      <c r="Y253" s="106">
        <f>SUM($Y$254:$Y$257)</f>
        <v>0.91329000000000005</v>
      </c>
      <c r="AA253" s="107">
        <f>SUM($AA$254:$AA$257)</f>
        <v>0</v>
      </c>
      <c r="AR253" s="103" t="s">
        <v>74</v>
      </c>
      <c r="AT253" s="103" t="s">
        <v>66</v>
      </c>
      <c r="AU253" s="103" t="s">
        <v>67</v>
      </c>
      <c r="AY253" s="103" t="s">
        <v>133</v>
      </c>
      <c r="BK253" s="108">
        <f>SUM($BK$254:$BK$257)</f>
        <v>0</v>
      </c>
    </row>
    <row r="254" spans="2:65" s="6" customFormat="1" ht="15.75" customHeight="1" x14ac:dyDescent="0.3">
      <c r="B254" s="19"/>
      <c r="C254" s="109">
        <v>41</v>
      </c>
      <c r="D254" s="109" t="s">
        <v>134</v>
      </c>
      <c r="E254" s="110" t="s">
        <v>304</v>
      </c>
      <c r="F254" s="236" t="s">
        <v>305</v>
      </c>
      <c r="G254" s="235"/>
      <c r="H254" s="235"/>
      <c r="I254" s="235"/>
      <c r="J254" s="111" t="s">
        <v>137</v>
      </c>
      <c r="K254" s="112">
        <v>8.6980000000000004</v>
      </c>
      <c r="L254" s="234"/>
      <c r="M254" s="235"/>
      <c r="N254" s="234">
        <f>ROUND($L$254*$K$254,2)</f>
        <v>0</v>
      </c>
      <c r="O254" s="235"/>
      <c r="P254" s="235"/>
      <c r="Q254" s="235"/>
      <c r="R254" s="20"/>
      <c r="T254" s="113"/>
      <c r="U254" s="26" t="s">
        <v>32</v>
      </c>
      <c r="V254" s="114">
        <v>0</v>
      </c>
      <c r="W254" s="114">
        <f>$V$254*$K$254</f>
        <v>0</v>
      </c>
      <c r="X254" s="114">
        <v>0.105</v>
      </c>
      <c r="Y254" s="114">
        <f>$X$254*$K$254</f>
        <v>0.91329000000000005</v>
      </c>
      <c r="Z254" s="114">
        <v>0</v>
      </c>
      <c r="AA254" s="115">
        <f>$Z$254*$K$254</f>
        <v>0</v>
      </c>
      <c r="AR254" s="6" t="s">
        <v>138</v>
      </c>
      <c r="AT254" s="6" t="s">
        <v>134</v>
      </c>
      <c r="AU254" s="6" t="s">
        <v>74</v>
      </c>
      <c r="AY254" s="6" t="s">
        <v>133</v>
      </c>
      <c r="BE254" s="116">
        <f>IF($U$254="základní",$N$254,0)</f>
        <v>0</v>
      </c>
      <c r="BF254" s="116">
        <f>IF($U$254="snížená",$N$254,0)</f>
        <v>0</v>
      </c>
      <c r="BG254" s="116">
        <f>IF($U$254="zákl. přenesená",$N$254,0)</f>
        <v>0</v>
      </c>
      <c r="BH254" s="116">
        <f>IF($U$254="sníž. přenesená",$N$254,0)</f>
        <v>0</v>
      </c>
      <c r="BI254" s="116">
        <f>IF($U$254="nulová",$N$254,0)</f>
        <v>0</v>
      </c>
      <c r="BJ254" s="6" t="s">
        <v>74</v>
      </c>
      <c r="BK254" s="116">
        <f>ROUND($L$254*$K$254,2)</f>
        <v>0</v>
      </c>
      <c r="BL254" s="6" t="s">
        <v>138</v>
      </c>
      <c r="BM254" s="6" t="s">
        <v>306</v>
      </c>
    </row>
    <row r="255" spans="2:65" s="6" customFormat="1" ht="18.75" customHeight="1" x14ac:dyDescent="0.3">
      <c r="B255" s="117"/>
      <c r="E255" s="118"/>
      <c r="F255" s="230" t="s">
        <v>307</v>
      </c>
      <c r="G255" s="231"/>
      <c r="H255" s="231"/>
      <c r="I255" s="231"/>
      <c r="K255" s="119">
        <v>4.9000000000000004</v>
      </c>
      <c r="R255" s="120"/>
      <c r="T255" s="121"/>
      <c r="AA255" s="122"/>
      <c r="AT255" s="118" t="s">
        <v>141</v>
      </c>
      <c r="AU255" s="118" t="s">
        <v>74</v>
      </c>
      <c r="AV255" s="118" t="s">
        <v>84</v>
      </c>
      <c r="AW255" s="118" t="s">
        <v>94</v>
      </c>
      <c r="AX255" s="118" t="s">
        <v>67</v>
      </c>
      <c r="AY255" s="118" t="s">
        <v>133</v>
      </c>
    </row>
    <row r="256" spans="2:65" s="6" customFormat="1" ht="18.75" customHeight="1" x14ac:dyDescent="0.3">
      <c r="B256" s="117"/>
      <c r="E256" s="118"/>
      <c r="F256" s="230" t="s">
        <v>308</v>
      </c>
      <c r="G256" s="231"/>
      <c r="H256" s="231"/>
      <c r="I256" s="231"/>
      <c r="K256" s="119">
        <v>3.798</v>
      </c>
      <c r="R256" s="120"/>
      <c r="T256" s="121"/>
      <c r="AA256" s="122"/>
      <c r="AT256" s="118" t="s">
        <v>141</v>
      </c>
      <c r="AU256" s="118" t="s">
        <v>74</v>
      </c>
      <c r="AV256" s="118" t="s">
        <v>84</v>
      </c>
      <c r="AW256" s="118" t="s">
        <v>94</v>
      </c>
      <c r="AX256" s="118" t="s">
        <v>67</v>
      </c>
      <c r="AY256" s="118" t="s">
        <v>133</v>
      </c>
    </row>
    <row r="257" spans="2:65" s="6" customFormat="1" ht="18.75" customHeight="1" x14ac:dyDescent="0.3">
      <c r="B257" s="123"/>
      <c r="E257" s="124"/>
      <c r="F257" s="232" t="s">
        <v>142</v>
      </c>
      <c r="G257" s="233"/>
      <c r="H257" s="233"/>
      <c r="I257" s="233"/>
      <c r="K257" s="125">
        <v>8.6980000000000004</v>
      </c>
      <c r="R257" s="126"/>
      <c r="T257" s="127"/>
      <c r="AA257" s="128"/>
      <c r="AT257" s="124" t="s">
        <v>141</v>
      </c>
      <c r="AU257" s="124" t="s">
        <v>74</v>
      </c>
      <c r="AV257" s="124" t="s">
        <v>138</v>
      </c>
      <c r="AW257" s="124" t="s">
        <v>94</v>
      </c>
      <c r="AX257" s="124" t="s">
        <v>74</v>
      </c>
      <c r="AY257" s="124" t="s">
        <v>133</v>
      </c>
    </row>
    <row r="258" spans="2:65" s="100" customFormat="1" ht="37.5" customHeight="1" x14ac:dyDescent="0.35">
      <c r="B258" s="101"/>
      <c r="D258" s="102" t="s">
        <v>100</v>
      </c>
      <c r="E258" s="102"/>
      <c r="F258" s="102"/>
      <c r="G258" s="102"/>
      <c r="H258" s="102"/>
      <c r="I258" s="102"/>
      <c r="J258" s="102"/>
      <c r="K258" s="102"/>
      <c r="L258" s="102"/>
      <c r="M258" s="102"/>
      <c r="N258" s="225">
        <f>N259+N266+N267+N268</f>
        <v>0</v>
      </c>
      <c r="O258" s="226"/>
      <c r="P258" s="226"/>
      <c r="Q258" s="226"/>
      <c r="R258" s="104"/>
      <c r="T258" s="105"/>
      <c r="W258" s="106">
        <f>SUM($W$259:$W$268)</f>
        <v>0</v>
      </c>
      <c r="Y258" s="106">
        <f>SUM($Y$259:$Y$268)</f>
        <v>1.9265999999999998E-2</v>
      </c>
      <c r="AA258" s="107">
        <f>SUM($AA$259:$AA$268)</f>
        <v>0</v>
      </c>
      <c r="AR258" s="103" t="s">
        <v>74</v>
      </c>
      <c r="AT258" s="103" t="s">
        <v>66</v>
      </c>
      <c r="AU258" s="103" t="s">
        <v>67</v>
      </c>
      <c r="AY258" s="103" t="s">
        <v>133</v>
      </c>
      <c r="BK258" s="108">
        <f>SUM($BK$259:$BK$268)</f>
        <v>0</v>
      </c>
    </row>
    <row r="259" spans="2:65" s="6" customFormat="1" ht="15.75" customHeight="1" x14ac:dyDescent="0.3">
      <c r="B259" s="19"/>
      <c r="C259" s="109">
        <v>42</v>
      </c>
      <c r="D259" s="109" t="s">
        <v>134</v>
      </c>
      <c r="E259" s="110" t="s">
        <v>310</v>
      </c>
      <c r="F259" s="236" t="s">
        <v>311</v>
      </c>
      <c r="G259" s="235"/>
      <c r="H259" s="235"/>
      <c r="I259" s="235"/>
      <c r="J259" s="111" t="s">
        <v>137</v>
      </c>
      <c r="K259" s="112">
        <v>1212.6959999999999</v>
      </c>
      <c r="L259" s="234"/>
      <c r="M259" s="235"/>
      <c r="N259" s="234">
        <f>ROUND($L$259*$K$259,2)</f>
        <v>0</v>
      </c>
      <c r="O259" s="235"/>
      <c r="P259" s="235"/>
      <c r="Q259" s="235"/>
      <c r="R259" s="20"/>
      <c r="T259" s="113"/>
      <c r="U259" s="26" t="s">
        <v>32</v>
      </c>
      <c r="V259" s="114">
        <v>0</v>
      </c>
      <c r="W259" s="114">
        <f>$V$259*$K$259</f>
        <v>0</v>
      </c>
      <c r="X259" s="114">
        <v>0</v>
      </c>
      <c r="Y259" s="114">
        <f>$X$259*$K$259</f>
        <v>0</v>
      </c>
      <c r="Z259" s="114">
        <v>0</v>
      </c>
      <c r="AA259" s="115">
        <f>$Z$259*$K$259</f>
        <v>0</v>
      </c>
      <c r="AR259" s="6" t="s">
        <v>138</v>
      </c>
      <c r="AT259" s="6" t="s">
        <v>134</v>
      </c>
      <c r="AU259" s="6" t="s">
        <v>74</v>
      </c>
      <c r="AY259" s="6" t="s">
        <v>133</v>
      </c>
      <c r="BE259" s="116">
        <f>IF($U$259="základní",$N$259,0)</f>
        <v>0</v>
      </c>
      <c r="BF259" s="116">
        <f>IF($U$259="snížená",$N$259,0)</f>
        <v>0</v>
      </c>
      <c r="BG259" s="116">
        <f>IF($U$259="zákl. přenesená",$N$259,0)</f>
        <v>0</v>
      </c>
      <c r="BH259" s="116">
        <f>IF($U$259="sníž. přenesená",$N$259,0)</f>
        <v>0</v>
      </c>
      <c r="BI259" s="116">
        <f>IF($U$259="nulová",$N$259,0)</f>
        <v>0</v>
      </c>
      <c r="BJ259" s="6" t="s">
        <v>74</v>
      </c>
      <c r="BK259" s="116">
        <f>ROUND($L$259*$K$259,2)</f>
        <v>0</v>
      </c>
      <c r="BL259" s="6" t="s">
        <v>138</v>
      </c>
      <c r="BM259" s="6" t="s">
        <v>312</v>
      </c>
    </row>
    <row r="260" spans="2:65" s="6" customFormat="1" ht="32.25" customHeight="1" x14ac:dyDescent="0.3">
      <c r="B260" s="117"/>
      <c r="E260" s="118"/>
      <c r="F260" s="230" t="s">
        <v>313</v>
      </c>
      <c r="G260" s="231"/>
      <c r="H260" s="231"/>
      <c r="I260" s="231"/>
      <c r="K260" s="119">
        <v>448.875</v>
      </c>
      <c r="R260" s="120"/>
      <c r="T260" s="121"/>
      <c r="AA260" s="122"/>
      <c r="AT260" s="118" t="s">
        <v>141</v>
      </c>
      <c r="AU260" s="118" t="s">
        <v>74</v>
      </c>
      <c r="AV260" s="118" t="s">
        <v>84</v>
      </c>
      <c r="AW260" s="118" t="s">
        <v>94</v>
      </c>
      <c r="AX260" s="118" t="s">
        <v>67</v>
      </c>
      <c r="AY260" s="118" t="s">
        <v>133</v>
      </c>
    </row>
    <row r="261" spans="2:65" s="6" customFormat="1" ht="18.75" customHeight="1" x14ac:dyDescent="0.3">
      <c r="B261" s="117"/>
      <c r="E261" s="118"/>
      <c r="F261" s="230" t="s">
        <v>314</v>
      </c>
      <c r="G261" s="231"/>
      <c r="H261" s="231"/>
      <c r="I261" s="231"/>
      <c r="K261" s="119">
        <v>37.700000000000003</v>
      </c>
      <c r="R261" s="120"/>
      <c r="T261" s="121"/>
      <c r="AA261" s="122"/>
      <c r="AT261" s="118" t="s">
        <v>141</v>
      </c>
      <c r="AU261" s="118" t="s">
        <v>74</v>
      </c>
      <c r="AV261" s="118" t="s">
        <v>84</v>
      </c>
      <c r="AW261" s="118" t="s">
        <v>94</v>
      </c>
      <c r="AX261" s="118" t="s">
        <v>67</v>
      </c>
      <c r="AY261" s="118" t="s">
        <v>133</v>
      </c>
    </row>
    <row r="262" spans="2:65" s="6" customFormat="1" ht="18.75" customHeight="1" x14ac:dyDescent="0.3">
      <c r="B262" s="117"/>
      <c r="E262" s="118"/>
      <c r="F262" s="230" t="s">
        <v>315</v>
      </c>
      <c r="G262" s="231"/>
      <c r="H262" s="231"/>
      <c r="I262" s="231"/>
      <c r="K262" s="119">
        <v>139.48349999999999</v>
      </c>
      <c r="R262" s="120"/>
      <c r="T262" s="121"/>
      <c r="AA262" s="122"/>
      <c r="AT262" s="118" t="s">
        <v>141</v>
      </c>
      <c r="AU262" s="118" t="s">
        <v>74</v>
      </c>
      <c r="AV262" s="118" t="s">
        <v>84</v>
      </c>
      <c r="AW262" s="118" t="s">
        <v>94</v>
      </c>
      <c r="AX262" s="118" t="s">
        <v>67</v>
      </c>
      <c r="AY262" s="118" t="s">
        <v>133</v>
      </c>
    </row>
    <row r="263" spans="2:65" s="6" customFormat="1" ht="32.25" customHeight="1" x14ac:dyDescent="0.3">
      <c r="B263" s="117"/>
      <c r="E263" s="118"/>
      <c r="F263" s="230" t="s">
        <v>316</v>
      </c>
      <c r="G263" s="231"/>
      <c r="H263" s="231"/>
      <c r="I263" s="231"/>
      <c r="K263" s="119">
        <v>340.35750000000002</v>
      </c>
      <c r="R263" s="120"/>
      <c r="T263" s="121"/>
      <c r="AA263" s="122"/>
      <c r="AT263" s="118" t="s">
        <v>141</v>
      </c>
      <c r="AU263" s="118" t="s">
        <v>74</v>
      </c>
      <c r="AV263" s="118" t="s">
        <v>84</v>
      </c>
      <c r="AW263" s="118" t="s">
        <v>94</v>
      </c>
      <c r="AX263" s="118" t="s">
        <v>67</v>
      </c>
      <c r="AY263" s="118" t="s">
        <v>133</v>
      </c>
    </row>
    <row r="264" spans="2:65" s="6" customFormat="1" ht="18.75" customHeight="1" x14ac:dyDescent="0.3">
      <c r="B264" s="117"/>
      <c r="E264" s="118"/>
      <c r="F264" s="230" t="s">
        <v>317</v>
      </c>
      <c r="G264" s="231"/>
      <c r="H264" s="231"/>
      <c r="I264" s="231"/>
      <c r="K264" s="119">
        <v>246.28</v>
      </c>
      <c r="R264" s="120"/>
      <c r="T264" s="121"/>
      <c r="AA264" s="122"/>
      <c r="AT264" s="118" t="s">
        <v>141</v>
      </c>
      <c r="AU264" s="118" t="s">
        <v>74</v>
      </c>
      <c r="AV264" s="118" t="s">
        <v>84</v>
      </c>
      <c r="AW264" s="118" t="s">
        <v>94</v>
      </c>
      <c r="AX264" s="118" t="s">
        <v>67</v>
      </c>
      <c r="AY264" s="118" t="s">
        <v>133</v>
      </c>
    </row>
    <row r="265" spans="2:65" s="6" customFormat="1" ht="18.75" customHeight="1" x14ac:dyDescent="0.3">
      <c r="B265" s="123"/>
      <c r="E265" s="124"/>
      <c r="F265" s="232" t="s">
        <v>142</v>
      </c>
      <c r="G265" s="233"/>
      <c r="H265" s="233"/>
      <c r="I265" s="233"/>
      <c r="K265" s="125">
        <v>1212.6959999999999</v>
      </c>
      <c r="R265" s="126"/>
      <c r="T265" s="127"/>
      <c r="AA265" s="128"/>
      <c r="AT265" s="124" t="s">
        <v>141</v>
      </c>
      <c r="AU265" s="124" t="s">
        <v>74</v>
      </c>
      <c r="AV265" s="124" t="s">
        <v>138</v>
      </c>
      <c r="AW265" s="124" t="s">
        <v>94</v>
      </c>
      <c r="AX265" s="124" t="s">
        <v>74</v>
      </c>
      <c r="AY265" s="124" t="s">
        <v>133</v>
      </c>
    </row>
    <row r="266" spans="2:65" s="6" customFormat="1" ht="15.75" customHeight="1" x14ac:dyDescent="0.3">
      <c r="B266" s="19"/>
      <c r="C266" s="109">
        <v>43</v>
      </c>
      <c r="D266" s="109" t="s">
        <v>134</v>
      </c>
      <c r="E266" s="110" t="s">
        <v>319</v>
      </c>
      <c r="F266" s="236" t="s">
        <v>320</v>
      </c>
      <c r="G266" s="235"/>
      <c r="H266" s="235"/>
      <c r="I266" s="235"/>
      <c r="J266" s="111" t="s">
        <v>137</v>
      </c>
      <c r="K266" s="112">
        <v>1212.6959999999999</v>
      </c>
      <c r="L266" s="234"/>
      <c r="M266" s="235"/>
      <c r="N266" s="234">
        <f>ROUND($L$266*$K$266,2)</f>
        <v>0</v>
      </c>
      <c r="O266" s="235"/>
      <c r="P266" s="235"/>
      <c r="Q266" s="235"/>
      <c r="R266" s="20"/>
      <c r="T266" s="113"/>
      <c r="U266" s="26" t="s">
        <v>32</v>
      </c>
      <c r="V266" s="114">
        <v>0</v>
      </c>
      <c r="W266" s="114">
        <f>$V$266*$K$266</f>
        <v>0</v>
      </c>
      <c r="X266" s="114">
        <v>0</v>
      </c>
      <c r="Y266" s="114">
        <f>$X$266*$K$266</f>
        <v>0</v>
      </c>
      <c r="Z266" s="114">
        <v>0</v>
      </c>
      <c r="AA266" s="115">
        <f>$Z$266*$K$266</f>
        <v>0</v>
      </c>
      <c r="AR266" s="6" t="s">
        <v>138</v>
      </c>
      <c r="AT266" s="6" t="s">
        <v>134</v>
      </c>
      <c r="AU266" s="6" t="s">
        <v>74</v>
      </c>
      <c r="AY266" s="6" t="s">
        <v>133</v>
      </c>
      <c r="BE266" s="116">
        <f>IF($U$266="základní",$N$266,0)</f>
        <v>0</v>
      </c>
      <c r="BF266" s="116">
        <f>IF($U$266="snížená",$N$266,0)</f>
        <v>0</v>
      </c>
      <c r="BG266" s="116">
        <f>IF($U$266="zákl. přenesená",$N$266,0)</f>
        <v>0</v>
      </c>
      <c r="BH266" s="116">
        <f>IF($U$266="sníž. přenesená",$N$266,0)</f>
        <v>0</v>
      </c>
      <c r="BI266" s="116">
        <f>IF($U$266="nulová",$N$266,0)</f>
        <v>0</v>
      </c>
      <c r="BJ266" s="6" t="s">
        <v>74</v>
      </c>
      <c r="BK266" s="116">
        <f>ROUND($L$266*$K$266,2)</f>
        <v>0</v>
      </c>
      <c r="BL266" s="6" t="s">
        <v>138</v>
      </c>
      <c r="BM266" s="6" t="s">
        <v>321</v>
      </c>
    </row>
    <row r="267" spans="2:65" s="6" customFormat="1" ht="15.75" customHeight="1" x14ac:dyDescent="0.3">
      <c r="B267" s="19"/>
      <c r="C267" s="109">
        <v>44</v>
      </c>
      <c r="D267" s="109" t="s">
        <v>134</v>
      </c>
      <c r="E267" s="110" t="s">
        <v>323</v>
      </c>
      <c r="F267" s="236" t="s">
        <v>324</v>
      </c>
      <c r="G267" s="235"/>
      <c r="H267" s="235"/>
      <c r="I267" s="235"/>
      <c r="J267" s="111" t="s">
        <v>137</v>
      </c>
      <c r="K267" s="112">
        <v>1212.6959999999999</v>
      </c>
      <c r="L267" s="234"/>
      <c r="M267" s="235"/>
      <c r="N267" s="234">
        <f>ROUND($L$267*$K$267,2)</f>
        <v>0</v>
      </c>
      <c r="O267" s="235"/>
      <c r="P267" s="235"/>
      <c r="Q267" s="235"/>
      <c r="R267" s="20"/>
      <c r="T267" s="113"/>
      <c r="U267" s="26" t="s">
        <v>32</v>
      </c>
      <c r="V267" s="114">
        <v>0</v>
      </c>
      <c r="W267" s="114">
        <f>$V$267*$K$267</f>
        <v>0</v>
      </c>
      <c r="X267" s="114">
        <v>0</v>
      </c>
      <c r="Y267" s="114">
        <f>$X$267*$K$267</f>
        <v>0</v>
      </c>
      <c r="Z267" s="114">
        <v>0</v>
      </c>
      <c r="AA267" s="115">
        <f>$Z$267*$K$267</f>
        <v>0</v>
      </c>
      <c r="AR267" s="6" t="s">
        <v>138</v>
      </c>
      <c r="AT267" s="6" t="s">
        <v>134</v>
      </c>
      <c r="AU267" s="6" t="s">
        <v>74</v>
      </c>
      <c r="AY267" s="6" t="s">
        <v>133</v>
      </c>
      <c r="BE267" s="116">
        <f>IF($U$267="základní",$N$267,0)</f>
        <v>0</v>
      </c>
      <c r="BF267" s="116">
        <f>IF($U$267="snížená",$N$267,0)</f>
        <v>0</v>
      </c>
      <c r="BG267" s="116">
        <f>IF($U$267="zákl. přenesená",$N$267,0)</f>
        <v>0</v>
      </c>
      <c r="BH267" s="116">
        <f>IF($U$267="sníž. přenesená",$N$267,0)</f>
        <v>0</v>
      </c>
      <c r="BI267" s="116">
        <f>IF($U$267="nulová",$N$267,0)</f>
        <v>0</v>
      </c>
      <c r="BJ267" s="6" t="s">
        <v>74</v>
      </c>
      <c r="BK267" s="116">
        <f>ROUND($L$267*$K$267,2)</f>
        <v>0</v>
      </c>
      <c r="BL267" s="6" t="s">
        <v>138</v>
      </c>
      <c r="BM267" s="6" t="s">
        <v>325</v>
      </c>
    </row>
    <row r="268" spans="2:65" s="6" customFormat="1" ht="15.75" customHeight="1" x14ac:dyDescent="0.3">
      <c r="B268" s="19"/>
      <c r="C268" s="109">
        <v>45</v>
      </c>
      <c r="D268" s="109" t="s">
        <v>134</v>
      </c>
      <c r="E268" s="110" t="s">
        <v>327</v>
      </c>
      <c r="F268" s="236" t="s">
        <v>328</v>
      </c>
      <c r="G268" s="235"/>
      <c r="H268" s="235"/>
      <c r="I268" s="235"/>
      <c r="J268" s="111" t="s">
        <v>137</v>
      </c>
      <c r="K268" s="112">
        <v>148.19999999999999</v>
      </c>
      <c r="L268" s="234"/>
      <c r="M268" s="235"/>
      <c r="N268" s="234">
        <f>ROUND($L$268*$K$268,2)</f>
        <v>0</v>
      </c>
      <c r="O268" s="235"/>
      <c r="P268" s="235"/>
      <c r="Q268" s="235"/>
      <c r="R268" s="20"/>
      <c r="T268" s="113"/>
      <c r="U268" s="26" t="s">
        <v>32</v>
      </c>
      <c r="V268" s="114">
        <v>0</v>
      </c>
      <c r="W268" s="114">
        <f>$V$268*$K$268</f>
        <v>0</v>
      </c>
      <c r="X268" s="114">
        <v>1.2999999999999999E-4</v>
      </c>
      <c r="Y268" s="114">
        <f>$X$268*$K$268</f>
        <v>1.9265999999999998E-2</v>
      </c>
      <c r="Z268" s="114">
        <v>0</v>
      </c>
      <c r="AA268" s="115">
        <f>$Z$268*$K$268</f>
        <v>0</v>
      </c>
      <c r="AR268" s="6" t="s">
        <v>138</v>
      </c>
      <c r="AT268" s="6" t="s">
        <v>134</v>
      </c>
      <c r="AU268" s="6" t="s">
        <v>74</v>
      </c>
      <c r="AY268" s="6" t="s">
        <v>133</v>
      </c>
      <c r="BE268" s="116">
        <f>IF($U$268="základní",$N$268,0)</f>
        <v>0</v>
      </c>
      <c r="BF268" s="116">
        <f>IF($U$268="snížená",$N$268,0)</f>
        <v>0</v>
      </c>
      <c r="BG268" s="116">
        <f>IF($U$268="zákl. přenesená",$N$268,0)</f>
        <v>0</v>
      </c>
      <c r="BH268" s="116">
        <f>IF($U$268="sníž. přenesená",$N$268,0)</f>
        <v>0</v>
      </c>
      <c r="BI268" s="116">
        <f>IF($U$268="nulová",$N$268,0)</f>
        <v>0</v>
      </c>
      <c r="BJ268" s="6" t="s">
        <v>74</v>
      </c>
      <c r="BK268" s="116">
        <f>ROUND($L$268*$K$268,2)</f>
        <v>0</v>
      </c>
      <c r="BL268" s="6" t="s">
        <v>138</v>
      </c>
      <c r="BM268" s="6" t="s">
        <v>329</v>
      </c>
    </row>
    <row r="269" spans="2:65" s="100" customFormat="1" ht="37.5" customHeight="1" x14ac:dyDescent="0.35">
      <c r="B269" s="101"/>
      <c r="D269" s="102" t="s">
        <v>101</v>
      </c>
      <c r="E269" s="102"/>
      <c r="F269" s="102"/>
      <c r="G269" s="102"/>
      <c r="H269" s="102"/>
      <c r="I269" s="102"/>
      <c r="J269" s="102"/>
      <c r="K269" s="102"/>
      <c r="L269" s="102"/>
      <c r="M269" s="102"/>
      <c r="N269" s="225">
        <f>N270+N273+N274+N275</f>
        <v>0</v>
      </c>
      <c r="O269" s="226"/>
      <c r="P269" s="226"/>
      <c r="Q269" s="226"/>
      <c r="R269" s="104"/>
      <c r="T269" s="105"/>
      <c r="W269" s="106">
        <f>SUM($W$270:$W$275)</f>
        <v>63.047599999999996</v>
      </c>
      <c r="Y269" s="106">
        <f>SUM($Y$270:$Y$275)</f>
        <v>8.1880000000000008E-3</v>
      </c>
      <c r="AA269" s="107">
        <f>SUM($AA$270:$AA$275)</f>
        <v>0</v>
      </c>
      <c r="AR269" s="103" t="s">
        <v>74</v>
      </c>
      <c r="AT269" s="103" t="s">
        <v>66</v>
      </c>
      <c r="AU269" s="103" t="s">
        <v>67</v>
      </c>
      <c r="AY269" s="103" t="s">
        <v>133</v>
      </c>
      <c r="BK269" s="108">
        <f>SUM($BK$270:$BK$275)</f>
        <v>0</v>
      </c>
    </row>
    <row r="270" spans="2:65" s="6" customFormat="1" ht="27" customHeight="1" x14ac:dyDescent="0.3">
      <c r="B270" s="19"/>
      <c r="C270" s="109">
        <v>46</v>
      </c>
      <c r="D270" s="109" t="s">
        <v>134</v>
      </c>
      <c r="E270" s="110" t="s">
        <v>331</v>
      </c>
      <c r="F270" s="236" t="s">
        <v>332</v>
      </c>
      <c r="G270" s="235"/>
      <c r="H270" s="235"/>
      <c r="I270" s="235"/>
      <c r="J270" s="111" t="s">
        <v>137</v>
      </c>
      <c r="K270" s="112">
        <v>204.7</v>
      </c>
      <c r="L270" s="234"/>
      <c r="M270" s="235"/>
      <c r="N270" s="234">
        <f>ROUND($L$270*$K$270,2)</f>
        <v>0</v>
      </c>
      <c r="O270" s="235"/>
      <c r="P270" s="235"/>
      <c r="Q270" s="235"/>
      <c r="R270" s="20"/>
      <c r="T270" s="113"/>
      <c r="U270" s="26" t="s">
        <v>32</v>
      </c>
      <c r="V270" s="114">
        <v>0.308</v>
      </c>
      <c r="W270" s="114">
        <f>$V$270*$K$270</f>
        <v>63.047599999999996</v>
      </c>
      <c r="X270" s="114">
        <v>4.0000000000000003E-5</v>
      </c>
      <c r="Y270" s="114">
        <f>$X$270*$K$270</f>
        <v>8.1880000000000008E-3</v>
      </c>
      <c r="Z270" s="114">
        <v>0</v>
      </c>
      <c r="AA270" s="115">
        <f>$Z$270*$K$270</f>
        <v>0</v>
      </c>
      <c r="AR270" s="6" t="s">
        <v>138</v>
      </c>
      <c r="AT270" s="6" t="s">
        <v>134</v>
      </c>
      <c r="AU270" s="6" t="s">
        <v>74</v>
      </c>
      <c r="AY270" s="6" t="s">
        <v>133</v>
      </c>
      <c r="BE270" s="116">
        <f>IF($U$270="základní",$N$270,0)</f>
        <v>0</v>
      </c>
      <c r="BF270" s="116">
        <f>IF($U$270="snížená",$N$270,0)</f>
        <v>0</v>
      </c>
      <c r="BG270" s="116">
        <f>IF($U$270="zákl. přenesená",$N$270,0)</f>
        <v>0</v>
      </c>
      <c r="BH270" s="116">
        <f>IF($U$270="sníž. přenesená",$N$270,0)</f>
        <v>0</v>
      </c>
      <c r="BI270" s="116">
        <f>IF($U$270="nulová",$N$270,0)</f>
        <v>0</v>
      </c>
      <c r="BJ270" s="6" t="s">
        <v>74</v>
      </c>
      <c r="BK270" s="116">
        <f>ROUND($L$270*$K$270,2)</f>
        <v>0</v>
      </c>
      <c r="BL270" s="6" t="s">
        <v>138</v>
      </c>
      <c r="BM270" s="6" t="s">
        <v>333</v>
      </c>
    </row>
    <row r="271" spans="2:65" s="6" customFormat="1" ht="18.75" customHeight="1" x14ac:dyDescent="0.3">
      <c r="B271" s="117"/>
      <c r="E271" s="118"/>
      <c r="F271" s="230" t="s">
        <v>334</v>
      </c>
      <c r="G271" s="231"/>
      <c r="H271" s="231"/>
      <c r="I271" s="231"/>
      <c r="K271" s="119">
        <v>204.7</v>
      </c>
      <c r="R271" s="120"/>
      <c r="T271" s="121"/>
      <c r="AA271" s="122"/>
      <c r="AT271" s="118" t="s">
        <v>141</v>
      </c>
      <c r="AU271" s="118" t="s">
        <v>74</v>
      </c>
      <c r="AV271" s="118" t="s">
        <v>84</v>
      </c>
      <c r="AW271" s="118" t="s">
        <v>94</v>
      </c>
      <c r="AX271" s="118" t="s">
        <v>67</v>
      </c>
      <c r="AY271" s="118" t="s">
        <v>133</v>
      </c>
    </row>
    <row r="272" spans="2:65" s="6" customFormat="1" ht="18.75" customHeight="1" x14ac:dyDescent="0.3">
      <c r="B272" s="123"/>
      <c r="E272" s="124"/>
      <c r="F272" s="232" t="s">
        <v>142</v>
      </c>
      <c r="G272" s="233"/>
      <c r="H272" s="233"/>
      <c r="I272" s="233"/>
      <c r="K272" s="125">
        <v>204.7</v>
      </c>
      <c r="R272" s="126"/>
      <c r="T272" s="127"/>
      <c r="AA272" s="128"/>
      <c r="AT272" s="124" t="s">
        <v>141</v>
      </c>
      <c r="AU272" s="124" t="s">
        <v>74</v>
      </c>
      <c r="AV272" s="124" t="s">
        <v>138</v>
      </c>
      <c r="AW272" s="124" t="s">
        <v>94</v>
      </c>
      <c r="AX272" s="124" t="s">
        <v>74</v>
      </c>
      <c r="AY272" s="124" t="s">
        <v>133</v>
      </c>
    </row>
    <row r="273" spans="2:65" s="6" customFormat="1" ht="27" customHeight="1" x14ac:dyDescent="0.3">
      <c r="B273" s="19"/>
      <c r="C273" s="109">
        <v>47</v>
      </c>
      <c r="D273" s="109" t="s">
        <v>134</v>
      </c>
      <c r="E273" s="110" t="s">
        <v>336</v>
      </c>
      <c r="F273" s="236" t="s">
        <v>337</v>
      </c>
      <c r="G273" s="235"/>
      <c r="H273" s="235"/>
      <c r="I273" s="235"/>
      <c r="J273" s="111" t="s">
        <v>338</v>
      </c>
      <c r="K273" s="112">
        <v>1</v>
      </c>
      <c r="L273" s="234"/>
      <c r="M273" s="235"/>
      <c r="N273" s="234">
        <f>ROUND($L$273*$K$273,2)</f>
        <v>0</v>
      </c>
      <c r="O273" s="235"/>
      <c r="P273" s="235"/>
      <c r="Q273" s="235"/>
      <c r="R273" s="20"/>
      <c r="T273" s="113"/>
      <c r="U273" s="26" t="s">
        <v>32</v>
      </c>
      <c r="V273" s="114">
        <v>0</v>
      </c>
      <c r="W273" s="114">
        <f>$V$273*$K$273</f>
        <v>0</v>
      </c>
      <c r="X273" s="114">
        <v>0</v>
      </c>
      <c r="Y273" s="114">
        <f>$X$273*$K$273</f>
        <v>0</v>
      </c>
      <c r="Z273" s="114">
        <v>0</v>
      </c>
      <c r="AA273" s="115">
        <f>$Z$273*$K$273</f>
        <v>0</v>
      </c>
      <c r="AR273" s="6" t="s">
        <v>138</v>
      </c>
      <c r="AT273" s="6" t="s">
        <v>134</v>
      </c>
      <c r="AU273" s="6" t="s">
        <v>74</v>
      </c>
      <c r="AY273" s="6" t="s">
        <v>133</v>
      </c>
      <c r="BE273" s="116">
        <f>IF($U$273="základní",$N$273,0)</f>
        <v>0</v>
      </c>
      <c r="BF273" s="116">
        <f>IF($U$273="snížená",$N$273,0)</f>
        <v>0</v>
      </c>
      <c r="BG273" s="116">
        <f>IF($U$273="zákl. přenesená",$N$273,0)</f>
        <v>0</v>
      </c>
      <c r="BH273" s="116">
        <f>IF($U$273="sníž. přenesená",$N$273,0)</f>
        <v>0</v>
      </c>
      <c r="BI273" s="116">
        <f>IF($U$273="nulová",$N$273,0)</f>
        <v>0</v>
      </c>
      <c r="BJ273" s="6" t="s">
        <v>74</v>
      </c>
      <c r="BK273" s="116">
        <f>ROUND($L$273*$K$273,2)</f>
        <v>0</v>
      </c>
      <c r="BL273" s="6" t="s">
        <v>138</v>
      </c>
      <c r="BM273" s="6" t="s">
        <v>339</v>
      </c>
    </row>
    <row r="274" spans="2:65" s="6" customFormat="1" ht="15.75" customHeight="1" x14ac:dyDescent="0.3">
      <c r="B274" s="19"/>
      <c r="C274" s="109">
        <v>48</v>
      </c>
      <c r="D274" s="109" t="s">
        <v>134</v>
      </c>
      <c r="E274" s="110" t="s">
        <v>341</v>
      </c>
      <c r="F274" s="236" t="s">
        <v>342</v>
      </c>
      <c r="G274" s="235"/>
      <c r="H274" s="235"/>
      <c r="I274" s="235"/>
      <c r="J274" s="111" t="s">
        <v>213</v>
      </c>
      <c r="K274" s="112">
        <v>5</v>
      </c>
      <c r="L274" s="234"/>
      <c r="M274" s="235"/>
      <c r="N274" s="234">
        <f>ROUND($L$274*$K$274,2)</f>
        <v>0</v>
      </c>
      <c r="O274" s="235"/>
      <c r="P274" s="235"/>
      <c r="Q274" s="235"/>
      <c r="R274" s="20"/>
      <c r="T274" s="113"/>
      <c r="U274" s="26" t="s">
        <v>32</v>
      </c>
      <c r="V274" s="114">
        <v>0</v>
      </c>
      <c r="W274" s="114">
        <f>$V$274*$K$274</f>
        <v>0</v>
      </c>
      <c r="X274" s="114">
        <v>0</v>
      </c>
      <c r="Y274" s="114">
        <f>$X$274*$K$274</f>
        <v>0</v>
      </c>
      <c r="Z274" s="114">
        <v>0</v>
      </c>
      <c r="AA274" s="115">
        <f>$Z$274*$K$274</f>
        <v>0</v>
      </c>
      <c r="AR274" s="6" t="s">
        <v>138</v>
      </c>
      <c r="AT274" s="6" t="s">
        <v>134</v>
      </c>
      <c r="AU274" s="6" t="s">
        <v>74</v>
      </c>
      <c r="AY274" s="6" t="s">
        <v>133</v>
      </c>
      <c r="BE274" s="116">
        <f>IF($U$274="základní",$N$274,0)</f>
        <v>0</v>
      </c>
      <c r="BF274" s="116">
        <f>IF($U$274="snížená",$N$274,0)</f>
        <v>0</v>
      </c>
      <c r="BG274" s="116">
        <f>IF($U$274="zákl. přenesená",$N$274,0)</f>
        <v>0</v>
      </c>
      <c r="BH274" s="116">
        <f>IF($U$274="sníž. přenesená",$N$274,0)</f>
        <v>0</v>
      </c>
      <c r="BI274" s="116">
        <f>IF($U$274="nulová",$N$274,0)</f>
        <v>0</v>
      </c>
      <c r="BJ274" s="6" t="s">
        <v>74</v>
      </c>
      <c r="BK274" s="116">
        <f>ROUND($L$274*$K$274,2)</f>
        <v>0</v>
      </c>
      <c r="BL274" s="6" t="s">
        <v>138</v>
      </c>
      <c r="BM274" s="6" t="s">
        <v>343</v>
      </c>
    </row>
    <row r="275" spans="2:65" s="6" customFormat="1" ht="15.75" customHeight="1" x14ac:dyDescent="0.3">
      <c r="B275" s="19"/>
      <c r="C275" s="109">
        <v>49</v>
      </c>
      <c r="D275" s="109" t="s">
        <v>134</v>
      </c>
      <c r="E275" s="110" t="s">
        <v>345</v>
      </c>
      <c r="F275" s="236" t="s">
        <v>346</v>
      </c>
      <c r="G275" s="235"/>
      <c r="H275" s="235"/>
      <c r="I275" s="235"/>
      <c r="J275" s="111" t="s">
        <v>213</v>
      </c>
      <c r="K275" s="112">
        <v>40</v>
      </c>
      <c r="L275" s="234"/>
      <c r="M275" s="235"/>
      <c r="N275" s="234">
        <f>ROUND($L$275*$K$275,2)</f>
        <v>0</v>
      </c>
      <c r="O275" s="235"/>
      <c r="P275" s="235"/>
      <c r="Q275" s="235"/>
      <c r="R275" s="20"/>
      <c r="T275" s="113"/>
      <c r="U275" s="26" t="s">
        <v>32</v>
      </c>
      <c r="V275" s="114">
        <v>0</v>
      </c>
      <c r="W275" s="114">
        <f>$V$275*$K$275</f>
        <v>0</v>
      </c>
      <c r="X275" s="114">
        <v>0</v>
      </c>
      <c r="Y275" s="114">
        <f>$X$275*$K$275</f>
        <v>0</v>
      </c>
      <c r="Z275" s="114">
        <v>0</v>
      </c>
      <c r="AA275" s="115">
        <f>$Z$275*$K$275</f>
        <v>0</v>
      </c>
      <c r="AR275" s="6" t="s">
        <v>138</v>
      </c>
      <c r="AT275" s="6" t="s">
        <v>134</v>
      </c>
      <c r="AU275" s="6" t="s">
        <v>74</v>
      </c>
      <c r="AY275" s="6" t="s">
        <v>133</v>
      </c>
      <c r="BE275" s="116">
        <f>IF($U$275="základní",$N$275,0)</f>
        <v>0</v>
      </c>
      <c r="BF275" s="116">
        <f>IF($U$275="snížená",$N$275,0)</f>
        <v>0</v>
      </c>
      <c r="BG275" s="116">
        <f>IF($U$275="zákl. přenesená",$N$275,0)</f>
        <v>0</v>
      </c>
      <c r="BH275" s="116">
        <f>IF($U$275="sníž. přenesená",$N$275,0)</f>
        <v>0</v>
      </c>
      <c r="BI275" s="116">
        <f>IF($U$275="nulová",$N$275,0)</f>
        <v>0</v>
      </c>
      <c r="BJ275" s="6" t="s">
        <v>74</v>
      </c>
      <c r="BK275" s="116">
        <f>ROUND($L$275*$K$275,2)</f>
        <v>0</v>
      </c>
      <c r="BL275" s="6" t="s">
        <v>138</v>
      </c>
      <c r="BM275" s="6" t="s">
        <v>347</v>
      </c>
    </row>
    <row r="276" spans="2:65" s="100" customFormat="1" ht="37.5" customHeight="1" x14ac:dyDescent="0.35">
      <c r="B276" s="101"/>
      <c r="D276" s="102" t="s">
        <v>102</v>
      </c>
      <c r="E276" s="102"/>
      <c r="F276" s="102"/>
      <c r="G276" s="102"/>
      <c r="H276" s="102"/>
      <c r="I276" s="102"/>
      <c r="J276" s="102"/>
      <c r="K276" s="102"/>
      <c r="L276" s="102"/>
      <c r="M276" s="102"/>
      <c r="N276" s="225">
        <f>N277+N282+N283+N284+N287+N290+N293+N297+N300+N301+N302+N303</f>
        <v>0</v>
      </c>
      <c r="O276" s="226"/>
      <c r="P276" s="226"/>
      <c r="Q276" s="226"/>
      <c r="R276" s="104"/>
      <c r="T276" s="105"/>
      <c r="W276" s="106">
        <f>SUM($W$277:$W$300)</f>
        <v>121.06532</v>
      </c>
      <c r="Y276" s="106">
        <f>SUM($Y$277:$Y$300)</f>
        <v>0</v>
      </c>
      <c r="AA276" s="107">
        <f>SUM($AA$277:$AA$300)</f>
        <v>49.805100000000003</v>
      </c>
      <c r="AR276" s="103" t="s">
        <v>74</v>
      </c>
      <c r="AT276" s="103" t="s">
        <v>66</v>
      </c>
      <c r="AU276" s="103" t="s">
        <v>67</v>
      </c>
      <c r="AY276" s="103" t="s">
        <v>133</v>
      </c>
      <c r="BK276" s="108">
        <f>SUM($BK$277:$BK$300)</f>
        <v>0</v>
      </c>
    </row>
    <row r="277" spans="2:65" s="6" customFormat="1" ht="27" customHeight="1" x14ac:dyDescent="0.3">
      <c r="B277" s="19"/>
      <c r="C277" s="109">
        <v>50</v>
      </c>
      <c r="D277" s="109" t="s">
        <v>134</v>
      </c>
      <c r="E277" s="110" t="s">
        <v>349</v>
      </c>
      <c r="F277" s="236" t="s">
        <v>350</v>
      </c>
      <c r="G277" s="235"/>
      <c r="H277" s="235"/>
      <c r="I277" s="235"/>
      <c r="J277" s="111" t="s">
        <v>152</v>
      </c>
      <c r="K277" s="112">
        <v>21.504000000000001</v>
      </c>
      <c r="L277" s="234"/>
      <c r="M277" s="235"/>
      <c r="N277" s="234">
        <f>ROUND($L$277*$K$277,2)</f>
        <v>0</v>
      </c>
      <c r="O277" s="235"/>
      <c r="P277" s="235"/>
      <c r="Q277" s="235"/>
      <c r="R277" s="20"/>
      <c r="T277" s="113"/>
      <c r="U277" s="26" t="s">
        <v>32</v>
      </c>
      <c r="V277" s="114">
        <v>1.52</v>
      </c>
      <c r="W277" s="114">
        <f>$V$277*$K$277</f>
        <v>32.686080000000004</v>
      </c>
      <c r="X277" s="114">
        <v>0</v>
      </c>
      <c r="Y277" s="114">
        <f>$X$277*$K$277</f>
        <v>0</v>
      </c>
      <c r="Z277" s="114">
        <v>1.8</v>
      </c>
      <c r="AA277" s="115">
        <f>$Z$277*$K$277</f>
        <v>38.7072</v>
      </c>
      <c r="AR277" s="6" t="s">
        <v>138</v>
      </c>
      <c r="AT277" s="6" t="s">
        <v>134</v>
      </c>
      <c r="AU277" s="6" t="s">
        <v>74</v>
      </c>
      <c r="AY277" s="6" t="s">
        <v>133</v>
      </c>
      <c r="BE277" s="116">
        <f>IF($U$277="základní",$N$277,0)</f>
        <v>0</v>
      </c>
      <c r="BF277" s="116">
        <f>IF($U$277="snížená",$N$277,0)</f>
        <v>0</v>
      </c>
      <c r="BG277" s="116">
        <f>IF($U$277="zákl. přenesená",$N$277,0)</f>
        <v>0</v>
      </c>
      <c r="BH277" s="116">
        <f>IF($U$277="sníž. přenesená",$N$277,0)</f>
        <v>0</v>
      </c>
      <c r="BI277" s="116">
        <f>IF($U$277="nulová",$N$277,0)</f>
        <v>0</v>
      </c>
      <c r="BJ277" s="6" t="s">
        <v>74</v>
      </c>
      <c r="BK277" s="116">
        <f>ROUND($L$277*$K$277,2)</f>
        <v>0</v>
      </c>
      <c r="BL277" s="6" t="s">
        <v>138</v>
      </c>
      <c r="BM277" s="6" t="s">
        <v>351</v>
      </c>
    </row>
    <row r="278" spans="2:65" s="6" customFormat="1" ht="32.25" customHeight="1" x14ac:dyDescent="0.3">
      <c r="B278" s="117"/>
      <c r="E278" s="118"/>
      <c r="F278" s="230" t="s">
        <v>352</v>
      </c>
      <c r="G278" s="231"/>
      <c r="H278" s="231"/>
      <c r="I278" s="231"/>
      <c r="K278" s="119">
        <v>14.322896</v>
      </c>
      <c r="R278" s="120"/>
      <c r="T278" s="121"/>
      <c r="AA278" s="122"/>
      <c r="AT278" s="118" t="s">
        <v>141</v>
      </c>
      <c r="AU278" s="118" t="s">
        <v>74</v>
      </c>
      <c r="AV278" s="118" t="s">
        <v>84</v>
      </c>
      <c r="AW278" s="118" t="s">
        <v>94</v>
      </c>
      <c r="AX278" s="118" t="s">
        <v>67</v>
      </c>
      <c r="AY278" s="118" t="s">
        <v>133</v>
      </c>
    </row>
    <row r="279" spans="2:65" s="6" customFormat="1" ht="32.25" customHeight="1" x14ac:dyDescent="0.3">
      <c r="B279" s="117"/>
      <c r="E279" s="118"/>
      <c r="F279" s="230" t="s">
        <v>353</v>
      </c>
      <c r="G279" s="231"/>
      <c r="H279" s="231"/>
      <c r="I279" s="231"/>
      <c r="K279" s="119">
        <v>5.3183100000000003</v>
      </c>
      <c r="R279" s="120"/>
      <c r="T279" s="121"/>
      <c r="AA279" s="122"/>
      <c r="AT279" s="118" t="s">
        <v>141</v>
      </c>
      <c r="AU279" s="118" t="s">
        <v>74</v>
      </c>
      <c r="AV279" s="118" t="s">
        <v>84</v>
      </c>
      <c r="AW279" s="118" t="s">
        <v>94</v>
      </c>
      <c r="AX279" s="118" t="s">
        <v>67</v>
      </c>
      <c r="AY279" s="118" t="s">
        <v>133</v>
      </c>
    </row>
    <row r="280" spans="2:65" s="6" customFormat="1" ht="18.75" customHeight="1" x14ac:dyDescent="0.3">
      <c r="B280" s="117"/>
      <c r="E280" s="118"/>
      <c r="F280" s="230" t="s">
        <v>354</v>
      </c>
      <c r="G280" s="231"/>
      <c r="H280" s="231"/>
      <c r="I280" s="231"/>
      <c r="K280" s="119">
        <v>1.863</v>
      </c>
      <c r="R280" s="120"/>
      <c r="T280" s="121"/>
      <c r="AA280" s="122"/>
      <c r="AT280" s="118" t="s">
        <v>141</v>
      </c>
      <c r="AU280" s="118" t="s">
        <v>74</v>
      </c>
      <c r="AV280" s="118" t="s">
        <v>84</v>
      </c>
      <c r="AW280" s="118" t="s">
        <v>94</v>
      </c>
      <c r="AX280" s="118" t="s">
        <v>67</v>
      </c>
      <c r="AY280" s="118" t="s">
        <v>133</v>
      </c>
    </row>
    <row r="281" spans="2:65" s="6" customFormat="1" ht="18.75" customHeight="1" x14ac:dyDescent="0.3">
      <c r="B281" s="123"/>
      <c r="E281" s="124"/>
      <c r="F281" s="232" t="s">
        <v>142</v>
      </c>
      <c r="G281" s="233"/>
      <c r="H281" s="233"/>
      <c r="I281" s="233"/>
      <c r="K281" s="125">
        <v>21.504206</v>
      </c>
      <c r="R281" s="126"/>
      <c r="T281" s="127"/>
      <c r="AA281" s="128"/>
      <c r="AT281" s="124" t="s">
        <v>141</v>
      </c>
      <c r="AU281" s="124" t="s">
        <v>74</v>
      </c>
      <c r="AV281" s="124" t="s">
        <v>138</v>
      </c>
      <c r="AW281" s="124" t="s">
        <v>94</v>
      </c>
      <c r="AX281" s="124" t="s">
        <v>74</v>
      </c>
      <c r="AY281" s="124" t="s">
        <v>133</v>
      </c>
    </row>
    <row r="282" spans="2:65" s="6" customFormat="1" ht="27" customHeight="1" x14ac:dyDescent="0.3">
      <c r="B282" s="19"/>
      <c r="C282" s="109">
        <v>51</v>
      </c>
      <c r="D282" s="109" t="s">
        <v>134</v>
      </c>
      <c r="E282" s="110" t="s">
        <v>356</v>
      </c>
      <c r="F282" s="236" t="s">
        <v>357</v>
      </c>
      <c r="G282" s="235"/>
      <c r="H282" s="235"/>
      <c r="I282" s="235"/>
      <c r="J282" s="111" t="s">
        <v>213</v>
      </c>
      <c r="K282" s="112">
        <v>3</v>
      </c>
      <c r="L282" s="234"/>
      <c r="M282" s="235"/>
      <c r="N282" s="234">
        <f>ROUND($L$282*$K$282,2)</f>
        <v>0</v>
      </c>
      <c r="O282" s="235"/>
      <c r="P282" s="235"/>
      <c r="Q282" s="235"/>
      <c r="R282" s="20"/>
      <c r="T282" s="113"/>
      <c r="U282" s="26" t="s">
        <v>32</v>
      </c>
      <c r="V282" s="114">
        <v>3.4000000000000002E-2</v>
      </c>
      <c r="W282" s="114">
        <f>$V$282*$K$282</f>
        <v>0.10200000000000001</v>
      </c>
      <c r="X282" s="114">
        <v>0</v>
      </c>
      <c r="Y282" s="114">
        <f>$X$282*$K$282</f>
        <v>0</v>
      </c>
      <c r="Z282" s="114">
        <v>0</v>
      </c>
      <c r="AA282" s="115">
        <f>$Z$282*$K$282</f>
        <v>0</v>
      </c>
      <c r="AR282" s="6" t="s">
        <v>219</v>
      </c>
      <c r="AT282" s="6" t="s">
        <v>134</v>
      </c>
      <c r="AU282" s="6" t="s">
        <v>74</v>
      </c>
      <c r="AY282" s="6" t="s">
        <v>133</v>
      </c>
      <c r="BE282" s="116">
        <f>IF($U$282="základní",$N$282,0)</f>
        <v>0</v>
      </c>
      <c r="BF282" s="116">
        <f>IF($U$282="snížená",$N$282,0)</f>
        <v>0</v>
      </c>
      <c r="BG282" s="116">
        <f>IF($U$282="zákl. přenesená",$N$282,0)</f>
        <v>0</v>
      </c>
      <c r="BH282" s="116">
        <f>IF($U$282="sníž. přenesená",$N$282,0)</f>
        <v>0</v>
      </c>
      <c r="BI282" s="116">
        <f>IF($U$282="nulová",$N$282,0)</f>
        <v>0</v>
      </c>
      <c r="BJ282" s="6" t="s">
        <v>74</v>
      </c>
      <c r="BK282" s="116">
        <f>ROUND($L$282*$K$282,2)</f>
        <v>0</v>
      </c>
      <c r="BL282" s="6" t="s">
        <v>219</v>
      </c>
      <c r="BM282" s="6" t="s">
        <v>358</v>
      </c>
    </row>
    <row r="283" spans="2:65" s="6" customFormat="1" ht="27" customHeight="1" x14ac:dyDescent="0.3">
      <c r="B283" s="19"/>
      <c r="C283" s="109">
        <v>52</v>
      </c>
      <c r="D283" s="109" t="s">
        <v>134</v>
      </c>
      <c r="E283" s="110" t="s">
        <v>360</v>
      </c>
      <c r="F283" s="236" t="s">
        <v>361</v>
      </c>
      <c r="G283" s="235"/>
      <c r="H283" s="235"/>
      <c r="I283" s="235"/>
      <c r="J283" s="111" t="s">
        <v>213</v>
      </c>
      <c r="K283" s="112">
        <v>2</v>
      </c>
      <c r="L283" s="234"/>
      <c r="M283" s="235"/>
      <c r="N283" s="234">
        <f>ROUND($L$283*$K$283,2)</f>
        <v>0</v>
      </c>
      <c r="O283" s="235"/>
      <c r="P283" s="235"/>
      <c r="Q283" s="235"/>
      <c r="R283" s="20"/>
      <c r="T283" s="113"/>
      <c r="U283" s="26" t="s">
        <v>32</v>
      </c>
      <c r="V283" s="114">
        <v>4.1000000000000002E-2</v>
      </c>
      <c r="W283" s="114">
        <f>$V$283*$K$283</f>
        <v>8.2000000000000003E-2</v>
      </c>
      <c r="X283" s="114">
        <v>0</v>
      </c>
      <c r="Y283" s="114">
        <f>$X$283*$K$283</f>
        <v>0</v>
      </c>
      <c r="Z283" s="114">
        <v>0</v>
      </c>
      <c r="AA283" s="115">
        <f>$Z$283*$K$283</f>
        <v>0</v>
      </c>
      <c r="AR283" s="6" t="s">
        <v>219</v>
      </c>
      <c r="AT283" s="6" t="s">
        <v>134</v>
      </c>
      <c r="AU283" s="6" t="s">
        <v>74</v>
      </c>
      <c r="AY283" s="6" t="s">
        <v>133</v>
      </c>
      <c r="BE283" s="116">
        <f>IF($U$283="základní",$N$283,0)</f>
        <v>0</v>
      </c>
      <c r="BF283" s="116">
        <f>IF($U$283="snížená",$N$283,0)</f>
        <v>0</v>
      </c>
      <c r="BG283" s="116">
        <f>IF($U$283="zákl. přenesená",$N$283,0)</f>
        <v>0</v>
      </c>
      <c r="BH283" s="116">
        <f>IF($U$283="sníž. přenesená",$N$283,0)</f>
        <v>0</v>
      </c>
      <c r="BI283" s="116">
        <f>IF($U$283="nulová",$N$283,0)</f>
        <v>0</v>
      </c>
      <c r="BJ283" s="6" t="s">
        <v>74</v>
      </c>
      <c r="BK283" s="116">
        <f>ROUND($L$283*$K$283,2)</f>
        <v>0</v>
      </c>
      <c r="BL283" s="6" t="s">
        <v>219</v>
      </c>
      <c r="BM283" s="6" t="s">
        <v>362</v>
      </c>
    </row>
    <row r="284" spans="2:65" s="6" customFormat="1" ht="27" customHeight="1" x14ac:dyDescent="0.3">
      <c r="B284" s="19"/>
      <c r="C284" s="109">
        <v>53</v>
      </c>
      <c r="D284" s="109" t="s">
        <v>134</v>
      </c>
      <c r="E284" s="110" t="s">
        <v>364</v>
      </c>
      <c r="F284" s="236" t="s">
        <v>365</v>
      </c>
      <c r="G284" s="235"/>
      <c r="H284" s="235"/>
      <c r="I284" s="235"/>
      <c r="J284" s="111" t="s">
        <v>137</v>
      </c>
      <c r="K284" s="112">
        <v>4.8</v>
      </c>
      <c r="L284" s="234"/>
      <c r="M284" s="235"/>
      <c r="N284" s="234">
        <f>ROUND($L$284*$K$284,2)</f>
        <v>0</v>
      </c>
      <c r="O284" s="235"/>
      <c r="P284" s="235"/>
      <c r="Q284" s="235"/>
      <c r="R284" s="20"/>
      <c r="T284" s="113"/>
      <c r="U284" s="26" t="s">
        <v>32</v>
      </c>
      <c r="V284" s="114">
        <v>0.93899999999999995</v>
      </c>
      <c r="W284" s="114">
        <f>$V$284*$K$284</f>
        <v>4.5071999999999992</v>
      </c>
      <c r="X284" s="114">
        <v>0</v>
      </c>
      <c r="Y284" s="114">
        <f>$X$284*$K$284</f>
        <v>0</v>
      </c>
      <c r="Z284" s="114">
        <v>7.5999999999999998E-2</v>
      </c>
      <c r="AA284" s="115">
        <f>$Z$284*$K$284</f>
        <v>0.36479999999999996</v>
      </c>
      <c r="AR284" s="6" t="s">
        <v>138</v>
      </c>
      <c r="AT284" s="6" t="s">
        <v>134</v>
      </c>
      <c r="AU284" s="6" t="s">
        <v>74</v>
      </c>
      <c r="AY284" s="6" t="s">
        <v>133</v>
      </c>
      <c r="BE284" s="116">
        <f>IF($U$284="základní",$N$284,0)</f>
        <v>0</v>
      </c>
      <c r="BF284" s="116">
        <f>IF($U$284="snížená",$N$284,0)</f>
        <v>0</v>
      </c>
      <c r="BG284" s="116">
        <f>IF($U$284="zákl. přenesená",$N$284,0)</f>
        <v>0</v>
      </c>
      <c r="BH284" s="116">
        <f>IF($U$284="sníž. přenesená",$N$284,0)</f>
        <v>0</v>
      </c>
      <c r="BI284" s="116">
        <f>IF($U$284="nulová",$N$284,0)</f>
        <v>0</v>
      </c>
      <c r="BJ284" s="6" t="s">
        <v>74</v>
      </c>
      <c r="BK284" s="116">
        <f>ROUND($L$284*$K$284,2)</f>
        <v>0</v>
      </c>
      <c r="BL284" s="6" t="s">
        <v>138</v>
      </c>
      <c r="BM284" s="6" t="s">
        <v>366</v>
      </c>
    </row>
    <row r="285" spans="2:65" s="6" customFormat="1" ht="18.75" customHeight="1" x14ac:dyDescent="0.3">
      <c r="B285" s="117"/>
      <c r="E285" s="118"/>
      <c r="F285" s="230" t="s">
        <v>367</v>
      </c>
      <c r="G285" s="231"/>
      <c r="H285" s="231"/>
      <c r="I285" s="231"/>
      <c r="K285" s="119">
        <v>4.8</v>
      </c>
      <c r="R285" s="120"/>
      <c r="T285" s="121"/>
      <c r="AA285" s="122"/>
      <c r="AT285" s="118" t="s">
        <v>141</v>
      </c>
      <c r="AU285" s="118" t="s">
        <v>74</v>
      </c>
      <c r="AV285" s="118" t="s">
        <v>84</v>
      </c>
      <c r="AW285" s="118" t="s">
        <v>94</v>
      </c>
      <c r="AX285" s="118" t="s">
        <v>67</v>
      </c>
      <c r="AY285" s="118" t="s">
        <v>133</v>
      </c>
    </row>
    <row r="286" spans="2:65" s="6" customFormat="1" ht="18.75" customHeight="1" x14ac:dyDescent="0.3">
      <c r="B286" s="123"/>
      <c r="E286" s="124"/>
      <c r="F286" s="232" t="s">
        <v>142</v>
      </c>
      <c r="G286" s="233"/>
      <c r="H286" s="233"/>
      <c r="I286" s="233"/>
      <c r="K286" s="125">
        <v>4.8</v>
      </c>
      <c r="R286" s="126"/>
      <c r="T286" s="127"/>
      <c r="AA286" s="128"/>
      <c r="AT286" s="124" t="s">
        <v>141</v>
      </c>
      <c r="AU286" s="124" t="s">
        <v>74</v>
      </c>
      <c r="AV286" s="124" t="s">
        <v>138</v>
      </c>
      <c r="AW286" s="124" t="s">
        <v>94</v>
      </c>
      <c r="AX286" s="124" t="s">
        <v>74</v>
      </c>
      <c r="AY286" s="124" t="s">
        <v>133</v>
      </c>
    </row>
    <row r="287" spans="2:65" s="6" customFormat="1" ht="27" customHeight="1" x14ac:dyDescent="0.3">
      <c r="B287" s="19"/>
      <c r="C287" s="109">
        <v>54</v>
      </c>
      <c r="D287" s="109" t="s">
        <v>134</v>
      </c>
      <c r="E287" s="110" t="s">
        <v>369</v>
      </c>
      <c r="F287" s="236" t="s">
        <v>370</v>
      </c>
      <c r="G287" s="235"/>
      <c r="H287" s="235"/>
      <c r="I287" s="235"/>
      <c r="J287" s="111" t="s">
        <v>137</v>
      </c>
      <c r="K287" s="112">
        <v>2.9</v>
      </c>
      <c r="L287" s="234"/>
      <c r="M287" s="235"/>
      <c r="N287" s="234">
        <f>ROUND($L$287*$K$287,2)</f>
        <v>0</v>
      </c>
      <c r="O287" s="235"/>
      <c r="P287" s="235"/>
      <c r="Q287" s="235"/>
      <c r="R287" s="20"/>
      <c r="T287" s="113"/>
      <c r="U287" s="26" t="s">
        <v>32</v>
      </c>
      <c r="V287" s="114">
        <v>0.71799999999999997</v>
      </c>
      <c r="W287" s="114">
        <f>$V$287*$K$287</f>
        <v>2.0821999999999998</v>
      </c>
      <c r="X287" s="114">
        <v>0</v>
      </c>
      <c r="Y287" s="114">
        <f>$X$287*$K$287</f>
        <v>0</v>
      </c>
      <c r="Z287" s="114">
        <v>6.3E-2</v>
      </c>
      <c r="AA287" s="115">
        <f>$Z$287*$K$287</f>
        <v>0.1827</v>
      </c>
      <c r="AR287" s="6" t="s">
        <v>138</v>
      </c>
      <c r="AT287" s="6" t="s">
        <v>134</v>
      </c>
      <c r="AU287" s="6" t="s">
        <v>74</v>
      </c>
      <c r="AY287" s="6" t="s">
        <v>133</v>
      </c>
      <c r="BE287" s="116">
        <f>IF($U$287="základní",$N$287,0)</f>
        <v>0</v>
      </c>
      <c r="BF287" s="116">
        <f>IF($U$287="snížená",$N$287,0)</f>
        <v>0</v>
      </c>
      <c r="BG287" s="116">
        <f>IF($U$287="zákl. přenesená",$N$287,0)</f>
        <v>0</v>
      </c>
      <c r="BH287" s="116">
        <f>IF($U$287="sníž. přenesená",$N$287,0)</f>
        <v>0</v>
      </c>
      <c r="BI287" s="116">
        <f>IF($U$287="nulová",$N$287,0)</f>
        <v>0</v>
      </c>
      <c r="BJ287" s="6" t="s">
        <v>74</v>
      </c>
      <c r="BK287" s="116">
        <f>ROUND($L$287*$K$287,2)</f>
        <v>0</v>
      </c>
      <c r="BL287" s="6" t="s">
        <v>138</v>
      </c>
      <c r="BM287" s="6" t="s">
        <v>371</v>
      </c>
    </row>
    <row r="288" spans="2:65" s="6" customFormat="1" ht="18.75" customHeight="1" x14ac:dyDescent="0.3">
      <c r="B288" s="117"/>
      <c r="E288" s="118"/>
      <c r="F288" s="230" t="s">
        <v>372</v>
      </c>
      <c r="G288" s="231"/>
      <c r="H288" s="231"/>
      <c r="I288" s="231"/>
      <c r="K288" s="119">
        <v>2.9</v>
      </c>
      <c r="R288" s="120"/>
      <c r="T288" s="121"/>
      <c r="AA288" s="122"/>
      <c r="AT288" s="118" t="s">
        <v>141</v>
      </c>
      <c r="AU288" s="118" t="s">
        <v>74</v>
      </c>
      <c r="AV288" s="118" t="s">
        <v>84</v>
      </c>
      <c r="AW288" s="118" t="s">
        <v>94</v>
      </c>
      <c r="AX288" s="118" t="s">
        <v>67</v>
      </c>
      <c r="AY288" s="118" t="s">
        <v>133</v>
      </c>
    </row>
    <row r="289" spans="2:65" s="6" customFormat="1" ht="18.75" customHeight="1" x14ac:dyDescent="0.3">
      <c r="B289" s="123"/>
      <c r="E289" s="124"/>
      <c r="F289" s="232" t="s">
        <v>142</v>
      </c>
      <c r="G289" s="233"/>
      <c r="H289" s="233"/>
      <c r="I289" s="233"/>
      <c r="K289" s="125">
        <v>2.9</v>
      </c>
      <c r="R289" s="126"/>
      <c r="T289" s="127"/>
      <c r="AA289" s="128"/>
      <c r="AT289" s="124" t="s">
        <v>141</v>
      </c>
      <c r="AU289" s="124" t="s">
        <v>74</v>
      </c>
      <c r="AV289" s="124" t="s">
        <v>138</v>
      </c>
      <c r="AW289" s="124" t="s">
        <v>94</v>
      </c>
      <c r="AX289" s="124" t="s">
        <v>74</v>
      </c>
      <c r="AY289" s="124" t="s">
        <v>133</v>
      </c>
    </row>
    <row r="290" spans="2:65" s="6" customFormat="1" ht="27" customHeight="1" x14ac:dyDescent="0.3">
      <c r="B290" s="19"/>
      <c r="C290" s="109">
        <v>55</v>
      </c>
      <c r="D290" s="109" t="s">
        <v>134</v>
      </c>
      <c r="E290" s="110" t="s">
        <v>374</v>
      </c>
      <c r="F290" s="236" t="s">
        <v>375</v>
      </c>
      <c r="G290" s="235"/>
      <c r="H290" s="235"/>
      <c r="I290" s="235"/>
      <c r="J290" s="111" t="s">
        <v>152</v>
      </c>
      <c r="K290" s="112">
        <v>4.2300000000000004</v>
      </c>
      <c r="L290" s="234"/>
      <c r="M290" s="235"/>
      <c r="N290" s="234">
        <f>ROUND($L$290*$K$290,2)</f>
        <v>0</v>
      </c>
      <c r="O290" s="235"/>
      <c r="P290" s="235"/>
      <c r="Q290" s="235"/>
      <c r="R290" s="20"/>
      <c r="T290" s="113"/>
      <c r="U290" s="26" t="s">
        <v>32</v>
      </c>
      <c r="V290" s="114">
        <v>3.6080000000000001</v>
      </c>
      <c r="W290" s="114">
        <f>$V$290*$K$290</f>
        <v>15.261840000000001</v>
      </c>
      <c r="X290" s="114">
        <v>0</v>
      </c>
      <c r="Y290" s="114">
        <f>$X$290*$K$290</f>
        <v>0</v>
      </c>
      <c r="Z290" s="114">
        <v>1.8</v>
      </c>
      <c r="AA290" s="115">
        <f>$Z$290*$K$290</f>
        <v>7.6140000000000008</v>
      </c>
      <c r="AR290" s="6" t="s">
        <v>138</v>
      </c>
      <c r="AT290" s="6" t="s">
        <v>134</v>
      </c>
      <c r="AU290" s="6" t="s">
        <v>74</v>
      </c>
      <c r="AY290" s="6" t="s">
        <v>133</v>
      </c>
      <c r="BE290" s="116">
        <f>IF($U$290="základní",$N$290,0)</f>
        <v>0</v>
      </c>
      <c r="BF290" s="116">
        <f>IF($U$290="snížená",$N$290,0)</f>
        <v>0</v>
      </c>
      <c r="BG290" s="116">
        <f>IF($U$290="zákl. přenesená",$N$290,0)</f>
        <v>0</v>
      </c>
      <c r="BH290" s="116">
        <f>IF($U$290="sníž. přenesená",$N$290,0)</f>
        <v>0</v>
      </c>
      <c r="BI290" s="116">
        <f>IF($U$290="nulová",$N$290,0)</f>
        <v>0</v>
      </c>
      <c r="BJ290" s="6" t="s">
        <v>74</v>
      </c>
      <c r="BK290" s="116">
        <f>ROUND($L$290*$K$290,2)</f>
        <v>0</v>
      </c>
      <c r="BL290" s="6" t="s">
        <v>138</v>
      </c>
      <c r="BM290" s="6" t="s">
        <v>376</v>
      </c>
    </row>
    <row r="291" spans="2:65" s="6" customFormat="1" ht="18.75" customHeight="1" x14ac:dyDescent="0.3">
      <c r="B291" s="117"/>
      <c r="E291" s="118"/>
      <c r="F291" s="230" t="s">
        <v>377</v>
      </c>
      <c r="G291" s="231"/>
      <c r="H291" s="231"/>
      <c r="I291" s="231"/>
      <c r="K291" s="119">
        <v>4.2300000000000004</v>
      </c>
      <c r="R291" s="120"/>
      <c r="T291" s="121"/>
      <c r="AA291" s="122"/>
      <c r="AT291" s="118" t="s">
        <v>141</v>
      </c>
      <c r="AU291" s="118" t="s">
        <v>74</v>
      </c>
      <c r="AV291" s="118" t="s">
        <v>84</v>
      </c>
      <c r="AW291" s="118" t="s">
        <v>94</v>
      </c>
      <c r="AX291" s="118" t="s">
        <v>67</v>
      </c>
      <c r="AY291" s="118" t="s">
        <v>133</v>
      </c>
    </row>
    <row r="292" spans="2:65" s="6" customFormat="1" ht="18.75" customHeight="1" x14ac:dyDescent="0.3">
      <c r="B292" s="123"/>
      <c r="E292" s="124"/>
      <c r="F292" s="232" t="s">
        <v>142</v>
      </c>
      <c r="G292" s="233"/>
      <c r="H292" s="233"/>
      <c r="I292" s="233"/>
      <c r="K292" s="125">
        <v>4.2300000000000004</v>
      </c>
      <c r="R292" s="126"/>
      <c r="T292" s="127"/>
      <c r="AA292" s="128"/>
      <c r="AT292" s="124" t="s">
        <v>141</v>
      </c>
      <c r="AU292" s="124" t="s">
        <v>74</v>
      </c>
      <c r="AV292" s="124" t="s">
        <v>138</v>
      </c>
      <c r="AW292" s="124" t="s">
        <v>94</v>
      </c>
      <c r="AX292" s="124" t="s">
        <v>74</v>
      </c>
      <c r="AY292" s="124" t="s">
        <v>133</v>
      </c>
    </row>
    <row r="293" spans="2:65" s="6" customFormat="1" ht="27" customHeight="1" x14ac:dyDescent="0.3">
      <c r="B293" s="19"/>
      <c r="C293" s="109">
        <v>56</v>
      </c>
      <c r="D293" s="109" t="s">
        <v>134</v>
      </c>
      <c r="E293" s="110" t="s">
        <v>379</v>
      </c>
      <c r="F293" s="236" t="s">
        <v>380</v>
      </c>
      <c r="G293" s="235"/>
      <c r="H293" s="235"/>
      <c r="I293" s="235"/>
      <c r="J293" s="111" t="s">
        <v>213</v>
      </c>
      <c r="K293" s="112">
        <v>74</v>
      </c>
      <c r="L293" s="234"/>
      <c r="M293" s="235"/>
      <c r="N293" s="234">
        <f>ROUND($L$293*$K$293,2)</f>
        <v>0</v>
      </c>
      <c r="O293" s="235"/>
      <c r="P293" s="235"/>
      <c r="Q293" s="235"/>
      <c r="R293" s="20"/>
      <c r="T293" s="113"/>
      <c r="U293" s="26" t="s">
        <v>32</v>
      </c>
      <c r="V293" s="114">
        <v>0.77200000000000002</v>
      </c>
      <c r="W293" s="114">
        <f>$V$293*$K$293</f>
        <v>57.128</v>
      </c>
      <c r="X293" s="114">
        <v>0</v>
      </c>
      <c r="Y293" s="114">
        <f>$X$293*$K$293</f>
        <v>0</v>
      </c>
      <c r="Z293" s="114">
        <v>3.1E-2</v>
      </c>
      <c r="AA293" s="115">
        <f>$Z$293*$K$293</f>
        <v>2.294</v>
      </c>
      <c r="AR293" s="6" t="s">
        <v>138</v>
      </c>
      <c r="AT293" s="6" t="s">
        <v>134</v>
      </c>
      <c r="AU293" s="6" t="s">
        <v>74</v>
      </c>
      <c r="AY293" s="6" t="s">
        <v>133</v>
      </c>
      <c r="BE293" s="116">
        <f>IF($U$293="základní",$N$293,0)</f>
        <v>0</v>
      </c>
      <c r="BF293" s="116">
        <f>IF($U$293="snížená",$N$293,0)</f>
        <v>0</v>
      </c>
      <c r="BG293" s="116">
        <f>IF($U$293="zákl. přenesená",$N$293,0)</f>
        <v>0</v>
      </c>
      <c r="BH293" s="116">
        <f>IF($U$293="sníž. přenesená",$N$293,0)</f>
        <v>0</v>
      </c>
      <c r="BI293" s="116">
        <f>IF($U$293="nulová",$N$293,0)</f>
        <v>0</v>
      </c>
      <c r="BJ293" s="6" t="s">
        <v>74</v>
      </c>
      <c r="BK293" s="116">
        <f>ROUND($L$293*$K$293,2)</f>
        <v>0</v>
      </c>
      <c r="BL293" s="6" t="s">
        <v>138</v>
      </c>
      <c r="BM293" s="6" t="s">
        <v>381</v>
      </c>
    </row>
    <row r="294" spans="2:65" s="6" customFormat="1" ht="18.75" customHeight="1" x14ac:dyDescent="0.3">
      <c r="B294" s="117"/>
      <c r="E294" s="118"/>
      <c r="F294" s="230" t="s">
        <v>382</v>
      </c>
      <c r="G294" s="231"/>
      <c r="H294" s="231"/>
      <c r="I294" s="231"/>
      <c r="K294" s="119">
        <v>12</v>
      </c>
      <c r="R294" s="120"/>
      <c r="T294" s="121"/>
      <c r="AA294" s="122"/>
      <c r="AT294" s="118" t="s">
        <v>141</v>
      </c>
      <c r="AU294" s="118" t="s">
        <v>74</v>
      </c>
      <c r="AV294" s="118" t="s">
        <v>84</v>
      </c>
      <c r="AW294" s="118" t="s">
        <v>94</v>
      </c>
      <c r="AX294" s="118" t="s">
        <v>67</v>
      </c>
      <c r="AY294" s="118" t="s">
        <v>133</v>
      </c>
    </row>
    <row r="295" spans="2:65" s="6" customFormat="1" ht="18.75" customHeight="1" x14ac:dyDescent="0.3">
      <c r="B295" s="117"/>
      <c r="E295" s="118"/>
      <c r="F295" s="230" t="s">
        <v>383</v>
      </c>
      <c r="G295" s="231"/>
      <c r="H295" s="231"/>
      <c r="I295" s="231"/>
      <c r="K295" s="119">
        <v>62</v>
      </c>
      <c r="R295" s="120"/>
      <c r="T295" s="121"/>
      <c r="AA295" s="122"/>
      <c r="AT295" s="118" t="s">
        <v>141</v>
      </c>
      <c r="AU295" s="118" t="s">
        <v>74</v>
      </c>
      <c r="AV295" s="118" t="s">
        <v>84</v>
      </c>
      <c r="AW295" s="118" t="s">
        <v>94</v>
      </c>
      <c r="AX295" s="118" t="s">
        <v>67</v>
      </c>
      <c r="AY295" s="118" t="s">
        <v>133</v>
      </c>
    </row>
    <row r="296" spans="2:65" s="6" customFormat="1" ht="18.75" customHeight="1" x14ac:dyDescent="0.3">
      <c r="B296" s="123"/>
      <c r="E296" s="124"/>
      <c r="F296" s="232" t="s">
        <v>142</v>
      </c>
      <c r="G296" s="233"/>
      <c r="H296" s="233"/>
      <c r="I296" s="233"/>
      <c r="K296" s="125">
        <v>74</v>
      </c>
      <c r="R296" s="126"/>
      <c r="T296" s="127"/>
      <c r="AA296" s="128"/>
      <c r="AT296" s="124" t="s">
        <v>141</v>
      </c>
      <c r="AU296" s="124" t="s">
        <v>74</v>
      </c>
      <c r="AV296" s="124" t="s">
        <v>138</v>
      </c>
      <c r="AW296" s="124" t="s">
        <v>94</v>
      </c>
      <c r="AX296" s="124" t="s">
        <v>74</v>
      </c>
      <c r="AY296" s="124" t="s">
        <v>133</v>
      </c>
    </row>
    <row r="297" spans="2:65" s="6" customFormat="1" ht="27" customHeight="1" x14ac:dyDescent="0.3">
      <c r="B297" s="19"/>
      <c r="C297" s="109">
        <v>57</v>
      </c>
      <c r="D297" s="109" t="s">
        <v>134</v>
      </c>
      <c r="E297" s="110" t="s">
        <v>385</v>
      </c>
      <c r="F297" s="236" t="s">
        <v>386</v>
      </c>
      <c r="G297" s="235"/>
      <c r="H297" s="235"/>
      <c r="I297" s="235"/>
      <c r="J297" s="111" t="s">
        <v>387</v>
      </c>
      <c r="K297" s="112">
        <v>9.1999999999999993</v>
      </c>
      <c r="L297" s="234"/>
      <c r="M297" s="235"/>
      <c r="N297" s="234">
        <f>ROUND($L$297*$K$297,2)</f>
        <v>0</v>
      </c>
      <c r="O297" s="235"/>
      <c r="P297" s="235"/>
      <c r="Q297" s="235"/>
      <c r="R297" s="20"/>
      <c r="T297" s="113"/>
      <c r="U297" s="26" t="s">
        <v>32</v>
      </c>
      <c r="V297" s="114">
        <v>0.93</v>
      </c>
      <c r="W297" s="114">
        <f>$V$297*$K$297</f>
        <v>8.5559999999999992</v>
      </c>
      <c r="X297" s="114">
        <v>0</v>
      </c>
      <c r="Y297" s="114">
        <f>$X$297*$K$297</f>
        <v>0</v>
      </c>
      <c r="Z297" s="114">
        <v>6.5000000000000002E-2</v>
      </c>
      <c r="AA297" s="115">
        <f>$Z$297*$K$297</f>
        <v>0.59799999999999998</v>
      </c>
      <c r="AR297" s="6" t="s">
        <v>138</v>
      </c>
      <c r="AT297" s="6" t="s">
        <v>134</v>
      </c>
      <c r="AU297" s="6" t="s">
        <v>74</v>
      </c>
      <c r="AY297" s="6" t="s">
        <v>133</v>
      </c>
      <c r="BE297" s="116">
        <f>IF($U$297="základní",$N$297,0)</f>
        <v>0</v>
      </c>
      <c r="BF297" s="116">
        <f>IF($U$297="snížená",$N$297,0)</f>
        <v>0</v>
      </c>
      <c r="BG297" s="116">
        <f>IF($U$297="zákl. přenesená",$N$297,0)</f>
        <v>0</v>
      </c>
      <c r="BH297" s="116">
        <f>IF($U$297="sníž. přenesená",$N$297,0)</f>
        <v>0</v>
      </c>
      <c r="BI297" s="116">
        <f>IF($U$297="nulová",$N$297,0)</f>
        <v>0</v>
      </c>
      <c r="BJ297" s="6" t="s">
        <v>74</v>
      </c>
      <c r="BK297" s="116">
        <f>ROUND($L$297*$K$297,2)</f>
        <v>0</v>
      </c>
      <c r="BL297" s="6" t="s">
        <v>138</v>
      </c>
      <c r="BM297" s="6" t="s">
        <v>388</v>
      </c>
    </row>
    <row r="298" spans="2:65" s="6" customFormat="1" ht="18.75" customHeight="1" x14ac:dyDescent="0.3">
      <c r="B298" s="117"/>
      <c r="E298" s="118"/>
      <c r="F298" s="230" t="s">
        <v>389</v>
      </c>
      <c r="G298" s="231"/>
      <c r="H298" s="231"/>
      <c r="I298" s="231"/>
      <c r="K298" s="119">
        <v>9.1999999999999993</v>
      </c>
      <c r="R298" s="120"/>
      <c r="T298" s="121"/>
      <c r="AA298" s="122"/>
      <c r="AT298" s="118" t="s">
        <v>141</v>
      </c>
      <c r="AU298" s="118" t="s">
        <v>74</v>
      </c>
      <c r="AV298" s="118" t="s">
        <v>84</v>
      </c>
      <c r="AW298" s="118" t="s">
        <v>94</v>
      </c>
      <c r="AX298" s="118" t="s">
        <v>67</v>
      </c>
      <c r="AY298" s="118" t="s">
        <v>133</v>
      </c>
    </row>
    <row r="299" spans="2:65" s="6" customFormat="1" ht="18.75" customHeight="1" x14ac:dyDescent="0.3">
      <c r="B299" s="123"/>
      <c r="E299" s="124"/>
      <c r="F299" s="232" t="s">
        <v>142</v>
      </c>
      <c r="G299" s="233"/>
      <c r="H299" s="233"/>
      <c r="I299" s="233"/>
      <c r="K299" s="125">
        <v>9.1999999999999993</v>
      </c>
      <c r="R299" s="126"/>
      <c r="T299" s="127"/>
      <c r="AA299" s="128"/>
      <c r="AT299" s="124" t="s">
        <v>141</v>
      </c>
      <c r="AU299" s="124" t="s">
        <v>74</v>
      </c>
      <c r="AV299" s="124" t="s">
        <v>138</v>
      </c>
      <c r="AW299" s="124" t="s">
        <v>94</v>
      </c>
      <c r="AX299" s="124" t="s">
        <v>74</v>
      </c>
      <c r="AY299" s="124" t="s">
        <v>133</v>
      </c>
    </row>
    <row r="300" spans="2:65" s="6" customFormat="1" ht="15.75" customHeight="1" x14ac:dyDescent="0.3">
      <c r="B300" s="19"/>
      <c r="C300" s="109">
        <v>58</v>
      </c>
      <c r="D300" s="109" t="s">
        <v>134</v>
      </c>
      <c r="E300" s="110" t="s">
        <v>391</v>
      </c>
      <c r="F300" s="236" t="s">
        <v>392</v>
      </c>
      <c r="G300" s="235"/>
      <c r="H300" s="235"/>
      <c r="I300" s="235"/>
      <c r="J300" s="111" t="s">
        <v>387</v>
      </c>
      <c r="K300" s="112">
        <v>1.2</v>
      </c>
      <c r="L300" s="234"/>
      <c r="M300" s="235"/>
      <c r="N300" s="234">
        <f>ROUND($L$300*$K$300,2)</f>
        <v>0</v>
      </c>
      <c r="O300" s="235"/>
      <c r="P300" s="235"/>
      <c r="Q300" s="235"/>
      <c r="R300" s="20"/>
      <c r="T300" s="113"/>
      <c r="U300" s="26" t="s">
        <v>32</v>
      </c>
      <c r="V300" s="114">
        <v>0.55000000000000004</v>
      </c>
      <c r="W300" s="114">
        <f>$V$300*$K$300</f>
        <v>0.66</v>
      </c>
      <c r="X300" s="114">
        <v>0</v>
      </c>
      <c r="Y300" s="114">
        <f>$X$300*$K$300</f>
        <v>0</v>
      </c>
      <c r="Z300" s="114">
        <v>3.6999999999999998E-2</v>
      </c>
      <c r="AA300" s="115">
        <f>$Z$300*$K$300</f>
        <v>4.4399999999999995E-2</v>
      </c>
      <c r="AR300" s="6" t="s">
        <v>138</v>
      </c>
      <c r="AT300" s="6" t="s">
        <v>134</v>
      </c>
      <c r="AU300" s="6" t="s">
        <v>74</v>
      </c>
      <c r="AY300" s="6" t="s">
        <v>133</v>
      </c>
      <c r="BE300" s="116">
        <f>IF($U$300="základní",$N$300,0)</f>
        <v>0</v>
      </c>
      <c r="BF300" s="116">
        <f>IF($U$300="snížená",$N$300,0)</f>
        <v>0</v>
      </c>
      <c r="BG300" s="116">
        <f>IF($U$300="zákl. přenesená",$N$300,0)</f>
        <v>0</v>
      </c>
      <c r="BH300" s="116">
        <f>IF($U$300="sníž. přenesená",$N$300,0)</f>
        <v>0</v>
      </c>
      <c r="BI300" s="116">
        <f>IF($U$300="nulová",$N$300,0)</f>
        <v>0</v>
      </c>
      <c r="BJ300" s="6" t="s">
        <v>74</v>
      </c>
      <c r="BK300" s="116">
        <f>ROUND($L$300*$K$300,2)</f>
        <v>0</v>
      </c>
      <c r="BL300" s="6" t="s">
        <v>138</v>
      </c>
      <c r="BM300" s="6" t="s">
        <v>393</v>
      </c>
    </row>
    <row r="301" spans="2:65" s="159" customFormat="1" ht="39.75" customHeight="1" x14ac:dyDescent="0.3">
      <c r="B301" s="19"/>
      <c r="C301" s="171">
        <v>59</v>
      </c>
      <c r="D301" s="171" t="s">
        <v>134</v>
      </c>
      <c r="E301" s="172" t="s">
        <v>976</v>
      </c>
      <c r="F301" s="244" t="s">
        <v>975</v>
      </c>
      <c r="G301" s="245"/>
      <c r="H301" s="245"/>
      <c r="I301" s="245"/>
      <c r="J301" s="173" t="s">
        <v>137</v>
      </c>
      <c r="K301" s="174">
        <v>90.4</v>
      </c>
      <c r="L301" s="246"/>
      <c r="M301" s="245"/>
      <c r="N301" s="246">
        <f>ROUND($L$300*$K$300,2)</f>
        <v>0</v>
      </c>
      <c r="O301" s="245"/>
      <c r="P301" s="245"/>
      <c r="Q301" s="245"/>
      <c r="R301" s="20"/>
      <c r="T301" s="170"/>
      <c r="U301" s="26"/>
      <c r="V301" s="114"/>
      <c r="W301" s="114"/>
      <c r="X301" s="114"/>
      <c r="Y301" s="114"/>
      <c r="Z301" s="114"/>
      <c r="AA301" s="115"/>
      <c r="BE301" s="116"/>
      <c r="BF301" s="116"/>
      <c r="BG301" s="116"/>
      <c r="BH301" s="116"/>
      <c r="BI301" s="116"/>
      <c r="BK301" s="116"/>
    </row>
    <row r="302" spans="2:65" s="159" customFormat="1" ht="39.75" customHeight="1" x14ac:dyDescent="0.3">
      <c r="B302" s="19"/>
      <c r="C302" s="171">
        <v>60</v>
      </c>
      <c r="D302" s="171" t="s">
        <v>134</v>
      </c>
      <c r="E302" s="172" t="s">
        <v>976</v>
      </c>
      <c r="F302" s="244" t="s">
        <v>990</v>
      </c>
      <c r="G302" s="245"/>
      <c r="H302" s="245"/>
      <c r="I302" s="245"/>
      <c r="J302" s="173" t="s">
        <v>989</v>
      </c>
      <c r="K302" s="174">
        <v>34</v>
      </c>
      <c r="L302" s="246"/>
      <c r="M302" s="245"/>
      <c r="N302" s="246">
        <f>ROUND($L$300*$K$300,2)</f>
        <v>0</v>
      </c>
      <c r="O302" s="245"/>
      <c r="P302" s="245"/>
      <c r="Q302" s="245"/>
      <c r="R302" s="20"/>
      <c r="T302" s="170"/>
      <c r="U302" s="26"/>
      <c r="V302" s="114"/>
      <c r="W302" s="114"/>
      <c r="X302" s="114"/>
      <c r="Y302" s="114"/>
      <c r="Z302" s="114"/>
      <c r="AA302" s="115"/>
      <c r="BE302" s="116"/>
      <c r="BF302" s="116"/>
      <c r="BG302" s="116"/>
      <c r="BH302" s="116"/>
      <c r="BI302" s="116"/>
      <c r="BK302" s="116"/>
    </row>
    <row r="303" spans="2:65" s="159" customFormat="1" ht="39.75" customHeight="1" x14ac:dyDescent="0.3">
      <c r="B303" s="19"/>
      <c r="C303" s="171">
        <v>61</v>
      </c>
      <c r="D303" s="171" t="s">
        <v>134</v>
      </c>
      <c r="E303" s="172" t="s">
        <v>976</v>
      </c>
      <c r="F303" s="244" t="s">
        <v>991</v>
      </c>
      <c r="G303" s="245"/>
      <c r="H303" s="245"/>
      <c r="I303" s="245"/>
      <c r="J303" s="173" t="s">
        <v>989</v>
      </c>
      <c r="K303" s="174">
        <v>28</v>
      </c>
      <c r="L303" s="246"/>
      <c r="M303" s="245"/>
      <c r="N303" s="246">
        <f>ROUND($L$300*$K$300,2)</f>
        <v>0</v>
      </c>
      <c r="O303" s="245"/>
      <c r="P303" s="245"/>
      <c r="Q303" s="245"/>
      <c r="R303" s="20"/>
      <c r="T303" s="170"/>
      <c r="U303" s="26"/>
      <c r="V303" s="114"/>
      <c r="W303" s="114"/>
      <c r="X303" s="114"/>
      <c r="Y303" s="114"/>
      <c r="Z303" s="114"/>
      <c r="AA303" s="115"/>
      <c r="BE303" s="116"/>
      <c r="BF303" s="116"/>
      <c r="BG303" s="116"/>
      <c r="BH303" s="116"/>
      <c r="BI303" s="116"/>
      <c r="BK303" s="116"/>
    </row>
    <row r="304" spans="2:65" s="100" customFormat="1" ht="37.5" customHeight="1" x14ac:dyDescent="0.35">
      <c r="B304" s="101"/>
      <c r="D304" s="102" t="s">
        <v>103</v>
      </c>
      <c r="E304" s="102"/>
      <c r="F304" s="102"/>
      <c r="G304" s="102"/>
      <c r="H304" s="102"/>
      <c r="I304" s="102"/>
      <c r="J304" s="102"/>
      <c r="K304" s="102"/>
      <c r="L304" s="102"/>
      <c r="M304" s="102"/>
      <c r="N304" s="225">
        <f>N305</f>
        <v>0</v>
      </c>
      <c r="O304" s="226"/>
      <c r="P304" s="226"/>
      <c r="Q304" s="226"/>
      <c r="R304" s="104"/>
      <c r="T304" s="105"/>
      <c r="W304" s="106">
        <f>$W$305</f>
        <v>28.520784000000003</v>
      </c>
      <c r="Y304" s="106">
        <f>$Y$305</f>
        <v>0</v>
      </c>
      <c r="AA304" s="107">
        <f>$AA$305</f>
        <v>0</v>
      </c>
      <c r="AR304" s="103" t="s">
        <v>74</v>
      </c>
      <c r="AT304" s="103" t="s">
        <v>66</v>
      </c>
      <c r="AU304" s="103" t="s">
        <v>67</v>
      </c>
      <c r="AY304" s="103" t="s">
        <v>133</v>
      </c>
      <c r="BK304" s="108">
        <f>$BK$305</f>
        <v>0</v>
      </c>
    </row>
    <row r="305" spans="2:65" s="6" customFormat="1" ht="15.75" customHeight="1" x14ac:dyDescent="0.3">
      <c r="B305" s="19"/>
      <c r="C305" s="109">
        <v>62</v>
      </c>
      <c r="D305" s="109" t="s">
        <v>134</v>
      </c>
      <c r="E305" s="110" t="s">
        <v>395</v>
      </c>
      <c r="F305" s="236" t="s">
        <v>396</v>
      </c>
      <c r="G305" s="235"/>
      <c r="H305" s="235"/>
      <c r="I305" s="235"/>
      <c r="J305" s="111" t="s">
        <v>158</v>
      </c>
      <c r="K305" s="112">
        <v>89.688000000000002</v>
      </c>
      <c r="L305" s="234"/>
      <c r="M305" s="235"/>
      <c r="N305" s="234">
        <f>ROUND($L$305*$K$305,2)</f>
        <v>0</v>
      </c>
      <c r="O305" s="235"/>
      <c r="P305" s="235"/>
      <c r="Q305" s="235"/>
      <c r="R305" s="20"/>
      <c r="T305" s="113"/>
      <c r="U305" s="26" t="s">
        <v>32</v>
      </c>
      <c r="V305" s="114">
        <v>0.318</v>
      </c>
      <c r="W305" s="114">
        <f>$V$305*$K$305</f>
        <v>28.520784000000003</v>
      </c>
      <c r="X305" s="114">
        <v>0</v>
      </c>
      <c r="Y305" s="114">
        <f>$X$305*$K$305</f>
        <v>0</v>
      </c>
      <c r="Z305" s="114">
        <v>0</v>
      </c>
      <c r="AA305" s="115">
        <f>$Z$305*$K$305</f>
        <v>0</v>
      </c>
      <c r="AR305" s="6" t="s">
        <v>138</v>
      </c>
      <c r="AT305" s="6" t="s">
        <v>134</v>
      </c>
      <c r="AU305" s="6" t="s">
        <v>74</v>
      </c>
      <c r="AY305" s="6" t="s">
        <v>133</v>
      </c>
      <c r="BE305" s="116">
        <f>IF($U$305="základní",$N$305,0)</f>
        <v>0</v>
      </c>
      <c r="BF305" s="116">
        <f>IF($U$305="snížená",$N$305,0)</f>
        <v>0</v>
      </c>
      <c r="BG305" s="116">
        <f>IF($U$305="zákl. přenesená",$N$305,0)</f>
        <v>0</v>
      </c>
      <c r="BH305" s="116">
        <f>IF($U$305="sníž. přenesená",$N$305,0)</f>
        <v>0</v>
      </c>
      <c r="BI305" s="116">
        <f>IF($U$305="nulová",$N$305,0)</f>
        <v>0</v>
      </c>
      <c r="BJ305" s="6" t="s">
        <v>74</v>
      </c>
      <c r="BK305" s="116">
        <f>ROUND($L$305*$K$305,2)</f>
        <v>0</v>
      </c>
      <c r="BL305" s="6" t="s">
        <v>138</v>
      </c>
      <c r="BM305" s="6" t="s">
        <v>397</v>
      </c>
    </row>
    <row r="306" spans="2:65" s="100" customFormat="1" ht="37.5" customHeight="1" x14ac:dyDescent="0.35">
      <c r="B306" s="101"/>
      <c r="D306" s="102" t="s">
        <v>104</v>
      </c>
      <c r="E306" s="102"/>
      <c r="F306" s="102"/>
      <c r="G306" s="102"/>
      <c r="H306" s="102"/>
      <c r="I306" s="102"/>
      <c r="J306" s="102"/>
      <c r="K306" s="102"/>
      <c r="L306" s="102"/>
      <c r="M306" s="102"/>
      <c r="N306" s="225">
        <f>N307+N308+N309+N310+N311</f>
        <v>0</v>
      </c>
      <c r="O306" s="226"/>
      <c r="P306" s="226"/>
      <c r="Q306" s="226"/>
      <c r="R306" s="104"/>
      <c r="T306" s="105"/>
      <c r="W306" s="106">
        <f>SUM($W$307:$W$311)</f>
        <v>202.65589399999999</v>
      </c>
      <c r="Y306" s="106">
        <f>SUM($Y$307:$Y$311)</f>
        <v>0</v>
      </c>
      <c r="AA306" s="107">
        <f>SUM($AA$307:$AA$311)</f>
        <v>0</v>
      </c>
      <c r="AR306" s="103" t="s">
        <v>74</v>
      </c>
      <c r="AT306" s="103" t="s">
        <v>66</v>
      </c>
      <c r="AU306" s="103" t="s">
        <v>67</v>
      </c>
      <c r="AY306" s="103" t="s">
        <v>133</v>
      </c>
      <c r="BK306" s="108">
        <f>SUM($BK$307:$BK$311)</f>
        <v>0</v>
      </c>
    </row>
    <row r="307" spans="2:65" s="6" customFormat="1" ht="39" customHeight="1" x14ac:dyDescent="0.3">
      <c r="B307" s="19"/>
      <c r="C307" s="109">
        <v>63</v>
      </c>
      <c r="D307" s="109" t="s">
        <v>134</v>
      </c>
      <c r="E307" s="110" t="s">
        <v>399</v>
      </c>
      <c r="F307" s="236" t="s">
        <v>400</v>
      </c>
      <c r="G307" s="235"/>
      <c r="H307" s="235"/>
      <c r="I307" s="235"/>
      <c r="J307" s="111" t="s">
        <v>158</v>
      </c>
      <c r="K307" s="112">
        <v>57.670999999999999</v>
      </c>
      <c r="L307" s="234"/>
      <c r="M307" s="235"/>
      <c r="N307" s="234">
        <f>ROUND($L$307*$K$307,2)</f>
        <v>0</v>
      </c>
      <c r="O307" s="235"/>
      <c r="P307" s="235"/>
      <c r="Q307" s="235"/>
      <c r="R307" s="20"/>
      <c r="T307" s="113"/>
      <c r="U307" s="26" t="s">
        <v>32</v>
      </c>
      <c r="V307" s="114">
        <v>2.2349999999999999</v>
      </c>
      <c r="W307" s="114">
        <f>$V$307*$K$307</f>
        <v>128.89468499999998</v>
      </c>
      <c r="X307" s="114">
        <v>0</v>
      </c>
      <c r="Y307" s="114">
        <f>$X$307*$K$307</f>
        <v>0</v>
      </c>
      <c r="Z307" s="114">
        <v>0</v>
      </c>
      <c r="AA307" s="115">
        <f>$Z$307*$K$307</f>
        <v>0</v>
      </c>
      <c r="AR307" s="6" t="s">
        <v>138</v>
      </c>
      <c r="AT307" s="6" t="s">
        <v>134</v>
      </c>
      <c r="AU307" s="6" t="s">
        <v>74</v>
      </c>
      <c r="AY307" s="6" t="s">
        <v>133</v>
      </c>
      <c r="BE307" s="116">
        <f>IF($U$307="základní",$N$307,0)</f>
        <v>0</v>
      </c>
      <c r="BF307" s="116">
        <f>IF($U$307="snížená",$N$307,0)</f>
        <v>0</v>
      </c>
      <c r="BG307" s="116">
        <f>IF($U$307="zákl. přenesená",$N$307,0)</f>
        <v>0</v>
      </c>
      <c r="BH307" s="116">
        <f>IF($U$307="sníž. přenesená",$N$307,0)</f>
        <v>0</v>
      </c>
      <c r="BI307" s="116">
        <f>IF($U$307="nulová",$N$307,0)</f>
        <v>0</v>
      </c>
      <c r="BJ307" s="6" t="s">
        <v>74</v>
      </c>
      <c r="BK307" s="116">
        <f>ROUND($L$307*$K$307,2)</f>
        <v>0</v>
      </c>
      <c r="BL307" s="6" t="s">
        <v>138</v>
      </c>
      <c r="BM307" s="6" t="s">
        <v>401</v>
      </c>
    </row>
    <row r="308" spans="2:65" s="6" customFormat="1" ht="39" customHeight="1" x14ac:dyDescent="0.3">
      <c r="B308" s="19"/>
      <c r="C308" s="109">
        <v>64</v>
      </c>
      <c r="D308" s="109" t="s">
        <v>134</v>
      </c>
      <c r="E308" s="110" t="s">
        <v>403</v>
      </c>
      <c r="F308" s="236" t="s">
        <v>404</v>
      </c>
      <c r="G308" s="235"/>
      <c r="H308" s="235"/>
      <c r="I308" s="235"/>
      <c r="J308" s="111" t="s">
        <v>158</v>
      </c>
      <c r="K308" s="112">
        <v>230.684</v>
      </c>
      <c r="L308" s="234"/>
      <c r="M308" s="235"/>
      <c r="N308" s="234">
        <f>ROUND($L$308*$K$308,2)</f>
        <v>0</v>
      </c>
      <c r="O308" s="235"/>
      <c r="P308" s="235"/>
      <c r="Q308" s="235"/>
      <c r="R308" s="20"/>
      <c r="T308" s="113"/>
      <c r="U308" s="26" t="s">
        <v>32</v>
      </c>
      <c r="V308" s="114">
        <v>0.26</v>
      </c>
      <c r="W308" s="114">
        <f>$V$308*$K$308</f>
        <v>59.97784</v>
      </c>
      <c r="X308" s="114">
        <v>0</v>
      </c>
      <c r="Y308" s="114">
        <f>$X$308*$K$308</f>
        <v>0</v>
      </c>
      <c r="Z308" s="114">
        <v>0</v>
      </c>
      <c r="AA308" s="115">
        <f>$Z$308*$K$308</f>
        <v>0</v>
      </c>
      <c r="AR308" s="6" t="s">
        <v>138</v>
      </c>
      <c r="AT308" s="6" t="s">
        <v>134</v>
      </c>
      <c r="AU308" s="6" t="s">
        <v>74</v>
      </c>
      <c r="AY308" s="6" t="s">
        <v>133</v>
      </c>
      <c r="BE308" s="116">
        <f>IF($U$308="základní",$N$308,0)</f>
        <v>0</v>
      </c>
      <c r="BF308" s="116">
        <f>IF($U$308="snížená",$N$308,0)</f>
        <v>0</v>
      </c>
      <c r="BG308" s="116">
        <f>IF($U$308="zákl. přenesená",$N$308,0)</f>
        <v>0</v>
      </c>
      <c r="BH308" s="116">
        <f>IF($U$308="sníž. přenesená",$N$308,0)</f>
        <v>0</v>
      </c>
      <c r="BI308" s="116">
        <f>IF($U$308="nulová",$N$308,0)</f>
        <v>0</v>
      </c>
      <c r="BJ308" s="6" t="s">
        <v>74</v>
      </c>
      <c r="BK308" s="116">
        <f>ROUND($L$308*$K$308,2)</f>
        <v>0</v>
      </c>
      <c r="BL308" s="6" t="s">
        <v>138</v>
      </c>
      <c r="BM308" s="6" t="s">
        <v>405</v>
      </c>
    </row>
    <row r="309" spans="2:65" s="6" customFormat="1" ht="27" customHeight="1" x14ac:dyDescent="0.3">
      <c r="B309" s="19"/>
      <c r="C309" s="109">
        <v>65</v>
      </c>
      <c r="D309" s="109" t="s">
        <v>134</v>
      </c>
      <c r="E309" s="110" t="s">
        <v>407</v>
      </c>
      <c r="F309" s="236" t="s">
        <v>408</v>
      </c>
      <c r="G309" s="235"/>
      <c r="H309" s="235"/>
      <c r="I309" s="235"/>
      <c r="J309" s="111" t="s">
        <v>158</v>
      </c>
      <c r="K309" s="112">
        <v>57.670999999999999</v>
      </c>
      <c r="L309" s="234"/>
      <c r="M309" s="235"/>
      <c r="N309" s="234">
        <f>ROUND($L$309*$K$309,2)</f>
        <v>0</v>
      </c>
      <c r="O309" s="235"/>
      <c r="P309" s="235"/>
      <c r="Q309" s="235"/>
      <c r="R309" s="20"/>
      <c r="T309" s="113"/>
      <c r="U309" s="26" t="s">
        <v>32</v>
      </c>
      <c r="V309" s="114">
        <v>0.125</v>
      </c>
      <c r="W309" s="114">
        <f>$V$309*$K$309</f>
        <v>7.2088749999999999</v>
      </c>
      <c r="X309" s="114">
        <v>0</v>
      </c>
      <c r="Y309" s="114">
        <f>$X$309*$K$309</f>
        <v>0</v>
      </c>
      <c r="Z309" s="114">
        <v>0</v>
      </c>
      <c r="AA309" s="115">
        <f>$Z$309*$K$309</f>
        <v>0</v>
      </c>
      <c r="AR309" s="6" t="s">
        <v>138</v>
      </c>
      <c r="AT309" s="6" t="s">
        <v>134</v>
      </c>
      <c r="AU309" s="6" t="s">
        <v>74</v>
      </c>
      <c r="AY309" s="6" t="s">
        <v>133</v>
      </c>
      <c r="BE309" s="116">
        <f>IF($U$309="základní",$N$309,0)</f>
        <v>0</v>
      </c>
      <c r="BF309" s="116">
        <f>IF($U$309="snížená",$N$309,0)</f>
        <v>0</v>
      </c>
      <c r="BG309" s="116">
        <f>IF($U$309="zákl. přenesená",$N$309,0)</f>
        <v>0</v>
      </c>
      <c r="BH309" s="116">
        <f>IF($U$309="sníž. přenesená",$N$309,0)</f>
        <v>0</v>
      </c>
      <c r="BI309" s="116">
        <f>IF($U$309="nulová",$N$309,0)</f>
        <v>0</v>
      </c>
      <c r="BJ309" s="6" t="s">
        <v>74</v>
      </c>
      <c r="BK309" s="116">
        <f>ROUND($L$309*$K$309,2)</f>
        <v>0</v>
      </c>
      <c r="BL309" s="6" t="s">
        <v>138</v>
      </c>
      <c r="BM309" s="6" t="s">
        <v>409</v>
      </c>
    </row>
    <row r="310" spans="2:65" s="6" customFormat="1" ht="27" customHeight="1" x14ac:dyDescent="0.3">
      <c r="B310" s="19"/>
      <c r="C310" s="109">
        <v>66</v>
      </c>
      <c r="D310" s="109" t="s">
        <v>134</v>
      </c>
      <c r="E310" s="110" t="s">
        <v>411</v>
      </c>
      <c r="F310" s="236" t="s">
        <v>412</v>
      </c>
      <c r="G310" s="235"/>
      <c r="H310" s="235"/>
      <c r="I310" s="235"/>
      <c r="J310" s="111" t="s">
        <v>158</v>
      </c>
      <c r="K310" s="112">
        <v>1095.749</v>
      </c>
      <c r="L310" s="234"/>
      <c r="M310" s="235"/>
      <c r="N310" s="234">
        <f>ROUND($L$310*$K$310,2)</f>
        <v>0</v>
      </c>
      <c r="O310" s="235"/>
      <c r="P310" s="235"/>
      <c r="Q310" s="235"/>
      <c r="R310" s="20"/>
      <c r="T310" s="113"/>
      <c r="U310" s="26" t="s">
        <v>32</v>
      </c>
      <c r="V310" s="114">
        <v>6.0000000000000001E-3</v>
      </c>
      <c r="W310" s="114">
        <f>$V$310*$K$310</f>
        <v>6.5744940000000005</v>
      </c>
      <c r="X310" s="114">
        <v>0</v>
      </c>
      <c r="Y310" s="114">
        <f>$X$310*$K$310</f>
        <v>0</v>
      </c>
      <c r="Z310" s="114">
        <v>0</v>
      </c>
      <c r="AA310" s="115">
        <f>$Z$310*$K$310</f>
        <v>0</v>
      </c>
      <c r="AR310" s="6" t="s">
        <v>138</v>
      </c>
      <c r="AT310" s="6" t="s">
        <v>134</v>
      </c>
      <c r="AU310" s="6" t="s">
        <v>74</v>
      </c>
      <c r="AY310" s="6" t="s">
        <v>133</v>
      </c>
      <c r="BE310" s="116">
        <f>IF($U$310="základní",$N$310,0)</f>
        <v>0</v>
      </c>
      <c r="BF310" s="116">
        <f>IF($U$310="snížená",$N$310,0)</f>
        <v>0</v>
      </c>
      <c r="BG310" s="116">
        <f>IF($U$310="zákl. přenesená",$N$310,0)</f>
        <v>0</v>
      </c>
      <c r="BH310" s="116">
        <f>IF($U$310="sníž. přenesená",$N$310,0)</f>
        <v>0</v>
      </c>
      <c r="BI310" s="116">
        <f>IF($U$310="nulová",$N$310,0)</f>
        <v>0</v>
      </c>
      <c r="BJ310" s="6" t="s">
        <v>74</v>
      </c>
      <c r="BK310" s="116">
        <f>ROUND($L$310*$K$310,2)</f>
        <v>0</v>
      </c>
      <c r="BL310" s="6" t="s">
        <v>138</v>
      </c>
      <c r="BM310" s="6" t="s">
        <v>413</v>
      </c>
    </row>
    <row r="311" spans="2:65" s="6" customFormat="1" ht="15.75" customHeight="1" x14ac:dyDescent="0.3">
      <c r="B311" s="19"/>
      <c r="C311" s="109">
        <v>67</v>
      </c>
      <c r="D311" s="109" t="s">
        <v>134</v>
      </c>
      <c r="E311" s="110" t="s">
        <v>415</v>
      </c>
      <c r="F311" s="236" t="s">
        <v>416</v>
      </c>
      <c r="G311" s="235"/>
      <c r="H311" s="235"/>
      <c r="I311" s="235"/>
      <c r="J311" s="111" t="s">
        <v>158</v>
      </c>
      <c r="K311" s="112">
        <v>57.670999999999999</v>
      </c>
      <c r="L311" s="234"/>
      <c r="M311" s="235"/>
      <c r="N311" s="234">
        <f>ROUND($L$311*$K$311,2)</f>
        <v>0</v>
      </c>
      <c r="O311" s="235"/>
      <c r="P311" s="235"/>
      <c r="Q311" s="235"/>
      <c r="R311" s="20"/>
      <c r="T311" s="113"/>
      <c r="U311" s="26" t="s">
        <v>32</v>
      </c>
      <c r="V311" s="114">
        <v>0</v>
      </c>
      <c r="W311" s="114">
        <f>$V$311*$K$311</f>
        <v>0</v>
      </c>
      <c r="X311" s="114">
        <v>0</v>
      </c>
      <c r="Y311" s="114">
        <f>$X$311*$K$311</f>
        <v>0</v>
      </c>
      <c r="Z311" s="114">
        <v>0</v>
      </c>
      <c r="AA311" s="115">
        <f>$Z$311*$K$311</f>
        <v>0</v>
      </c>
      <c r="AR311" s="6" t="s">
        <v>138</v>
      </c>
      <c r="AT311" s="6" t="s">
        <v>134</v>
      </c>
      <c r="AU311" s="6" t="s">
        <v>74</v>
      </c>
      <c r="AY311" s="6" t="s">
        <v>133</v>
      </c>
      <c r="BE311" s="116">
        <f>IF($U$311="základní",$N$311,0)</f>
        <v>0</v>
      </c>
      <c r="BF311" s="116">
        <f>IF($U$311="snížená",$N$311,0)</f>
        <v>0</v>
      </c>
      <c r="BG311" s="116">
        <f>IF($U$311="zákl. přenesená",$N$311,0)</f>
        <v>0</v>
      </c>
      <c r="BH311" s="116">
        <f>IF($U$311="sníž. přenesená",$N$311,0)</f>
        <v>0</v>
      </c>
      <c r="BI311" s="116">
        <f>IF($U$311="nulová",$N$311,0)</f>
        <v>0</v>
      </c>
      <c r="BJ311" s="6" t="s">
        <v>74</v>
      </c>
      <c r="BK311" s="116">
        <f>ROUND($L$311*$K$311,2)</f>
        <v>0</v>
      </c>
      <c r="BL311" s="6" t="s">
        <v>138</v>
      </c>
      <c r="BM311" s="6" t="s">
        <v>417</v>
      </c>
    </row>
    <row r="312" spans="2:65" s="100" customFormat="1" ht="37.5" customHeight="1" x14ac:dyDescent="0.35">
      <c r="B312" s="101"/>
      <c r="D312" s="102" t="s">
        <v>105</v>
      </c>
      <c r="E312" s="102"/>
      <c r="F312" s="102"/>
      <c r="G312" s="102"/>
      <c r="H312" s="102"/>
      <c r="I312" s="102"/>
      <c r="J312" s="102"/>
      <c r="K312" s="102"/>
      <c r="L312" s="102"/>
      <c r="M312" s="102"/>
      <c r="N312" s="225">
        <f>N313+N319+N320+N321</f>
        <v>0</v>
      </c>
      <c r="O312" s="226"/>
      <c r="P312" s="226"/>
      <c r="Q312" s="226"/>
      <c r="R312" s="104"/>
      <c r="T312" s="105"/>
      <c r="W312" s="106">
        <f>SUM($W$313:$W$319)</f>
        <v>9.1859400000000004</v>
      </c>
      <c r="Y312" s="106">
        <f>SUM($Y$313:$Y$319)</f>
        <v>0.17861550000000001</v>
      </c>
      <c r="AA312" s="107">
        <f>SUM($AA$313:$AA$319)</f>
        <v>0</v>
      </c>
      <c r="AR312" s="103" t="s">
        <v>84</v>
      </c>
      <c r="AT312" s="103" t="s">
        <v>66</v>
      </c>
      <c r="AU312" s="103" t="s">
        <v>67</v>
      </c>
      <c r="AY312" s="103" t="s">
        <v>133</v>
      </c>
      <c r="BK312" s="108">
        <f>SUM($BK$313:$BK$319)</f>
        <v>0</v>
      </c>
    </row>
    <row r="313" spans="2:65" s="6" customFormat="1" ht="27" customHeight="1" x14ac:dyDescent="0.3">
      <c r="B313" s="19"/>
      <c r="C313" s="109">
        <v>68</v>
      </c>
      <c r="D313" s="109" t="s">
        <v>134</v>
      </c>
      <c r="E313" s="110" t="s">
        <v>419</v>
      </c>
      <c r="F313" s="236" t="s">
        <v>420</v>
      </c>
      <c r="G313" s="235"/>
      <c r="H313" s="235"/>
      <c r="I313" s="235"/>
      <c r="J313" s="111" t="s">
        <v>137</v>
      </c>
      <c r="K313" s="112">
        <v>51.033000000000001</v>
      </c>
      <c r="L313" s="234"/>
      <c r="M313" s="235"/>
      <c r="N313" s="234">
        <f>ROUND($L$313*$K$313,2)</f>
        <v>0</v>
      </c>
      <c r="O313" s="235"/>
      <c r="P313" s="235"/>
      <c r="Q313" s="235"/>
      <c r="R313" s="20"/>
      <c r="T313" s="113"/>
      <c r="U313" s="26" t="s">
        <v>32</v>
      </c>
      <c r="V313" s="114">
        <v>0.18</v>
      </c>
      <c r="W313" s="114">
        <f>$V$313*$K$313</f>
        <v>9.1859400000000004</v>
      </c>
      <c r="X313" s="114">
        <v>3.5000000000000001E-3</v>
      </c>
      <c r="Y313" s="114">
        <f>$X$313*$K$313</f>
        <v>0.17861550000000001</v>
      </c>
      <c r="Z313" s="114">
        <v>0</v>
      </c>
      <c r="AA313" s="115">
        <f>$Z$313*$K$313</f>
        <v>0</v>
      </c>
      <c r="AR313" s="6" t="s">
        <v>219</v>
      </c>
      <c r="AT313" s="6" t="s">
        <v>134</v>
      </c>
      <c r="AU313" s="6" t="s">
        <v>74</v>
      </c>
      <c r="AY313" s="6" t="s">
        <v>133</v>
      </c>
      <c r="BE313" s="116">
        <f>IF($U$313="základní",$N$313,0)</f>
        <v>0</v>
      </c>
      <c r="BF313" s="116">
        <f>IF($U$313="snížená",$N$313,0)</f>
        <v>0</v>
      </c>
      <c r="BG313" s="116">
        <f>IF($U$313="zákl. přenesená",$N$313,0)</f>
        <v>0</v>
      </c>
      <c r="BH313" s="116">
        <f>IF($U$313="sníž. přenesená",$N$313,0)</f>
        <v>0</v>
      </c>
      <c r="BI313" s="116">
        <f>IF($U$313="nulová",$N$313,0)</f>
        <v>0</v>
      </c>
      <c r="BJ313" s="6" t="s">
        <v>74</v>
      </c>
      <c r="BK313" s="116">
        <f>ROUND($L$313*$K$313,2)</f>
        <v>0</v>
      </c>
      <c r="BL313" s="6" t="s">
        <v>219</v>
      </c>
      <c r="BM313" s="6" t="s">
        <v>421</v>
      </c>
    </row>
    <row r="314" spans="2:65" s="6" customFormat="1" ht="32.25" customHeight="1" x14ac:dyDescent="0.3">
      <c r="B314" s="117"/>
      <c r="E314" s="118"/>
      <c r="F314" s="230" t="s">
        <v>422</v>
      </c>
      <c r="G314" s="231"/>
      <c r="H314" s="231"/>
      <c r="I314" s="231"/>
      <c r="K314" s="119">
        <v>15.229200000000001</v>
      </c>
      <c r="R314" s="120"/>
      <c r="T314" s="121"/>
      <c r="AA314" s="122"/>
      <c r="AT314" s="118" t="s">
        <v>141</v>
      </c>
      <c r="AU314" s="118" t="s">
        <v>74</v>
      </c>
      <c r="AV314" s="118" t="s">
        <v>84</v>
      </c>
      <c r="AW314" s="118" t="s">
        <v>94</v>
      </c>
      <c r="AX314" s="118" t="s">
        <v>67</v>
      </c>
      <c r="AY314" s="118" t="s">
        <v>133</v>
      </c>
    </row>
    <row r="315" spans="2:65" s="6" customFormat="1" ht="46.5" customHeight="1" x14ac:dyDescent="0.3">
      <c r="B315" s="117"/>
      <c r="E315" s="118"/>
      <c r="F315" s="230" t="s">
        <v>423</v>
      </c>
      <c r="G315" s="231"/>
      <c r="H315" s="231"/>
      <c r="I315" s="231"/>
      <c r="K315" s="119">
        <v>17.965</v>
      </c>
      <c r="R315" s="120"/>
      <c r="T315" s="121"/>
      <c r="AA315" s="122"/>
      <c r="AT315" s="118" t="s">
        <v>141</v>
      </c>
      <c r="AU315" s="118" t="s">
        <v>74</v>
      </c>
      <c r="AV315" s="118" t="s">
        <v>84</v>
      </c>
      <c r="AW315" s="118" t="s">
        <v>94</v>
      </c>
      <c r="AX315" s="118" t="s">
        <v>67</v>
      </c>
      <c r="AY315" s="118" t="s">
        <v>133</v>
      </c>
    </row>
    <row r="316" spans="2:65" s="6" customFormat="1" ht="18.75" customHeight="1" x14ac:dyDescent="0.3">
      <c r="B316" s="117"/>
      <c r="E316" s="118"/>
      <c r="F316" s="230" t="s">
        <v>424</v>
      </c>
      <c r="G316" s="231"/>
      <c r="H316" s="231"/>
      <c r="I316" s="231"/>
      <c r="K316" s="119">
        <v>5.2742500000000003</v>
      </c>
      <c r="R316" s="120"/>
      <c r="T316" s="121"/>
      <c r="AA316" s="122"/>
      <c r="AT316" s="118" t="s">
        <v>141</v>
      </c>
      <c r="AU316" s="118" t="s">
        <v>74</v>
      </c>
      <c r="AV316" s="118" t="s">
        <v>84</v>
      </c>
      <c r="AW316" s="118" t="s">
        <v>94</v>
      </c>
      <c r="AX316" s="118" t="s">
        <v>67</v>
      </c>
      <c r="AY316" s="118" t="s">
        <v>133</v>
      </c>
    </row>
    <row r="317" spans="2:65" s="6" customFormat="1" ht="46.5" customHeight="1" x14ac:dyDescent="0.3">
      <c r="B317" s="117"/>
      <c r="E317" s="118"/>
      <c r="F317" s="230" t="s">
        <v>425</v>
      </c>
      <c r="G317" s="231"/>
      <c r="H317" s="231"/>
      <c r="I317" s="231"/>
      <c r="K317" s="119">
        <v>12.565</v>
      </c>
      <c r="R317" s="120"/>
      <c r="T317" s="121"/>
      <c r="AA317" s="122"/>
      <c r="AT317" s="118" t="s">
        <v>141</v>
      </c>
      <c r="AU317" s="118" t="s">
        <v>74</v>
      </c>
      <c r="AV317" s="118" t="s">
        <v>84</v>
      </c>
      <c r="AW317" s="118" t="s">
        <v>94</v>
      </c>
      <c r="AX317" s="118" t="s">
        <v>67</v>
      </c>
      <c r="AY317" s="118" t="s">
        <v>133</v>
      </c>
    </row>
    <row r="318" spans="2:65" s="6" customFormat="1" ht="18.75" customHeight="1" x14ac:dyDescent="0.3">
      <c r="B318" s="123"/>
      <c r="E318" s="124"/>
      <c r="F318" s="232" t="s">
        <v>142</v>
      </c>
      <c r="G318" s="233"/>
      <c r="H318" s="233"/>
      <c r="I318" s="233"/>
      <c r="K318" s="125">
        <v>51.033450000000002</v>
      </c>
      <c r="R318" s="126"/>
      <c r="T318" s="127"/>
      <c r="AA318" s="128"/>
      <c r="AT318" s="124" t="s">
        <v>141</v>
      </c>
      <c r="AU318" s="124" t="s">
        <v>74</v>
      </c>
      <c r="AV318" s="124" t="s">
        <v>138</v>
      </c>
      <c r="AW318" s="124" t="s">
        <v>94</v>
      </c>
      <c r="AX318" s="124" t="s">
        <v>74</v>
      </c>
      <c r="AY318" s="124" t="s">
        <v>133</v>
      </c>
    </row>
    <row r="319" spans="2:65" s="6" customFormat="1" ht="27" customHeight="1" x14ac:dyDescent="0.3">
      <c r="B319" s="19"/>
      <c r="C319" s="109">
        <v>69</v>
      </c>
      <c r="D319" s="109" t="s">
        <v>134</v>
      </c>
      <c r="E319" s="110" t="s">
        <v>427</v>
      </c>
      <c r="F319" s="236" t="s">
        <v>428</v>
      </c>
      <c r="G319" s="235"/>
      <c r="H319" s="235"/>
      <c r="I319" s="235"/>
      <c r="J319" s="111" t="s">
        <v>429</v>
      </c>
      <c r="K319" s="112">
        <v>178.61600000000001</v>
      </c>
      <c r="L319" s="234"/>
      <c r="M319" s="235"/>
      <c r="N319" s="234">
        <f>ROUND($L$319*$K$319,2)</f>
        <v>0</v>
      </c>
      <c r="O319" s="235"/>
      <c r="P319" s="235"/>
      <c r="Q319" s="235"/>
      <c r="R319" s="20"/>
      <c r="T319" s="113"/>
      <c r="U319" s="26" t="s">
        <v>32</v>
      </c>
      <c r="V319" s="114">
        <v>0</v>
      </c>
      <c r="W319" s="114">
        <f>$V$319*$K$319</f>
        <v>0</v>
      </c>
      <c r="X319" s="114">
        <v>0</v>
      </c>
      <c r="Y319" s="114">
        <f>$X$319*$K$319</f>
        <v>0</v>
      </c>
      <c r="Z319" s="114">
        <v>0</v>
      </c>
      <c r="AA319" s="115">
        <f>$Z$319*$K$319</f>
        <v>0</v>
      </c>
      <c r="AR319" s="6" t="s">
        <v>219</v>
      </c>
      <c r="AT319" s="6" t="s">
        <v>134</v>
      </c>
      <c r="AU319" s="6" t="s">
        <v>74</v>
      </c>
      <c r="AY319" s="6" t="s">
        <v>133</v>
      </c>
      <c r="BE319" s="116">
        <f>IF($U$319="základní",$N$319,0)</f>
        <v>0</v>
      </c>
      <c r="BF319" s="116">
        <f>IF($U$319="snížená",$N$319,0)</f>
        <v>0</v>
      </c>
      <c r="BG319" s="116">
        <f>IF($U$319="zákl. přenesená",$N$319,0)</f>
        <v>0</v>
      </c>
      <c r="BH319" s="116">
        <f>IF($U$319="sníž. přenesená",$N$319,0)</f>
        <v>0</v>
      </c>
      <c r="BI319" s="116">
        <f>IF($U$319="nulová",$N$319,0)</f>
        <v>0</v>
      </c>
      <c r="BJ319" s="6" t="s">
        <v>74</v>
      </c>
      <c r="BK319" s="116">
        <f>ROUND($L$319*$K$319,2)</f>
        <v>0</v>
      </c>
      <c r="BL319" s="6" t="s">
        <v>219</v>
      </c>
      <c r="BM319" s="6" t="s">
        <v>430</v>
      </c>
    </row>
    <row r="320" spans="2:65" s="159" customFormat="1" ht="27" customHeight="1" x14ac:dyDescent="0.3">
      <c r="B320" s="19"/>
      <c r="C320" s="171">
        <v>70</v>
      </c>
      <c r="D320" s="171" t="s">
        <v>134</v>
      </c>
      <c r="E320" s="172" t="s">
        <v>978</v>
      </c>
      <c r="F320" s="244" t="s">
        <v>977</v>
      </c>
      <c r="G320" s="245"/>
      <c r="H320" s="245"/>
      <c r="I320" s="245"/>
      <c r="J320" s="173" t="s">
        <v>429</v>
      </c>
      <c r="K320" s="174">
        <v>115.6</v>
      </c>
      <c r="L320" s="246"/>
      <c r="M320" s="245"/>
      <c r="N320" s="246">
        <f>ROUND($L$319*$K$319,2)</f>
        <v>0</v>
      </c>
      <c r="O320" s="245"/>
      <c r="P320" s="245"/>
      <c r="Q320" s="245"/>
      <c r="R320" s="20"/>
      <c r="T320" s="170"/>
      <c r="U320" s="26"/>
      <c r="V320" s="114"/>
      <c r="W320" s="114"/>
      <c r="X320" s="114"/>
      <c r="Y320" s="114"/>
      <c r="Z320" s="114"/>
      <c r="AA320" s="115"/>
      <c r="BE320" s="116"/>
      <c r="BF320" s="116"/>
      <c r="BG320" s="116"/>
      <c r="BH320" s="116"/>
      <c r="BI320" s="116"/>
      <c r="BK320" s="116"/>
    </row>
    <row r="321" spans="2:65" s="159" customFormat="1" ht="52.5" customHeight="1" x14ac:dyDescent="0.3">
      <c r="B321" s="19"/>
      <c r="C321" s="171">
        <v>71</v>
      </c>
      <c r="D321" s="171" t="s">
        <v>134</v>
      </c>
      <c r="E321" s="172" t="s">
        <v>978</v>
      </c>
      <c r="F321" s="244" t="s">
        <v>979</v>
      </c>
      <c r="G321" s="245"/>
      <c r="H321" s="245"/>
      <c r="I321" s="245"/>
      <c r="J321" s="173" t="s">
        <v>429</v>
      </c>
      <c r="K321" s="174">
        <v>90.4</v>
      </c>
      <c r="L321" s="246"/>
      <c r="M321" s="245"/>
      <c r="N321" s="246">
        <f>ROUND($L$319*$K$319,2)</f>
        <v>0</v>
      </c>
      <c r="O321" s="245"/>
      <c r="P321" s="245"/>
      <c r="Q321" s="245"/>
      <c r="R321" s="20"/>
      <c r="T321" s="170"/>
      <c r="U321" s="26"/>
      <c r="V321" s="114"/>
      <c r="W321" s="114"/>
      <c r="X321" s="114"/>
      <c r="Y321" s="114"/>
      <c r="Z321" s="114"/>
      <c r="AA321" s="115"/>
      <c r="BE321" s="116"/>
      <c r="BF321" s="116"/>
      <c r="BG321" s="116"/>
      <c r="BH321" s="116"/>
      <c r="BI321" s="116"/>
      <c r="BK321" s="116"/>
    </row>
    <row r="322" spans="2:65" s="100" customFormat="1" ht="37.5" customHeight="1" x14ac:dyDescent="0.35">
      <c r="B322" s="101"/>
      <c r="D322" s="102" t="s">
        <v>106</v>
      </c>
      <c r="E322" s="102"/>
      <c r="F322" s="102"/>
      <c r="G322" s="102"/>
      <c r="H322" s="102"/>
      <c r="I322" s="102"/>
      <c r="J322" s="102"/>
      <c r="K322" s="102"/>
      <c r="L322" s="102"/>
      <c r="M322" s="102"/>
      <c r="N322" s="225">
        <f>N323+N324+N327+N330+N333+N336</f>
        <v>0</v>
      </c>
      <c r="O322" s="226"/>
      <c r="P322" s="226"/>
      <c r="Q322" s="226"/>
      <c r="R322" s="104"/>
      <c r="T322" s="105"/>
      <c r="W322" s="106">
        <f>SUM($W$323:$W$336)</f>
        <v>6.2257779999999991</v>
      </c>
      <c r="Y322" s="106">
        <f>SUM($Y$323:$Y$336)</f>
        <v>0</v>
      </c>
      <c r="AA322" s="107">
        <f>SUM($AA$323:$AA$336)</f>
        <v>0.81205799999999995</v>
      </c>
      <c r="AR322" s="103" t="s">
        <v>84</v>
      </c>
      <c r="AT322" s="103" t="s">
        <v>66</v>
      </c>
      <c r="AU322" s="103" t="s">
        <v>67</v>
      </c>
      <c r="AY322" s="103" t="s">
        <v>133</v>
      </c>
      <c r="BK322" s="108">
        <f>SUM($BK$323:$BK$336)</f>
        <v>0</v>
      </c>
    </row>
    <row r="323" spans="2:65" s="6" customFormat="1" ht="27" customHeight="1" x14ac:dyDescent="0.3">
      <c r="B323" s="19"/>
      <c r="C323" s="109">
        <v>72</v>
      </c>
      <c r="D323" s="109" t="s">
        <v>134</v>
      </c>
      <c r="E323" s="110" t="s">
        <v>432</v>
      </c>
      <c r="F323" s="236" t="s">
        <v>433</v>
      </c>
      <c r="G323" s="235"/>
      <c r="H323" s="235"/>
      <c r="I323" s="235"/>
      <c r="J323" s="111" t="s">
        <v>137</v>
      </c>
      <c r="K323" s="112">
        <v>135.34299999999999</v>
      </c>
      <c r="L323" s="234"/>
      <c r="M323" s="235"/>
      <c r="N323" s="234">
        <f>ROUND($L$323*$K$323,2)</f>
        <v>0</v>
      </c>
      <c r="O323" s="235"/>
      <c r="P323" s="235"/>
      <c r="Q323" s="235"/>
      <c r="R323" s="20"/>
      <c r="T323" s="113"/>
      <c r="U323" s="26" t="s">
        <v>32</v>
      </c>
      <c r="V323" s="114">
        <v>4.5999999999999999E-2</v>
      </c>
      <c r="W323" s="114">
        <f>$V$323*$K$323</f>
        <v>6.2257779999999991</v>
      </c>
      <c r="X323" s="114">
        <v>0</v>
      </c>
      <c r="Y323" s="114">
        <f>$X$323*$K$323</f>
        <v>0</v>
      </c>
      <c r="Z323" s="114">
        <v>6.0000000000000001E-3</v>
      </c>
      <c r="AA323" s="115">
        <f>$Z$323*$K$323</f>
        <v>0.81205799999999995</v>
      </c>
      <c r="AR323" s="6" t="s">
        <v>219</v>
      </c>
      <c r="AT323" s="6" t="s">
        <v>134</v>
      </c>
      <c r="AU323" s="6" t="s">
        <v>74</v>
      </c>
      <c r="AY323" s="6" t="s">
        <v>133</v>
      </c>
      <c r="BE323" s="116">
        <f>IF($U$323="základní",$N$323,0)</f>
        <v>0</v>
      </c>
      <c r="BF323" s="116">
        <f>IF($U$323="snížená",$N$323,0)</f>
        <v>0</v>
      </c>
      <c r="BG323" s="116">
        <f>IF($U$323="zákl. přenesená",$N$323,0)</f>
        <v>0</v>
      </c>
      <c r="BH323" s="116">
        <f>IF($U$323="sníž. přenesená",$N$323,0)</f>
        <v>0</v>
      </c>
      <c r="BI323" s="116">
        <f>IF($U$323="nulová",$N$323,0)</f>
        <v>0</v>
      </c>
      <c r="BJ323" s="6" t="s">
        <v>74</v>
      </c>
      <c r="BK323" s="116">
        <f>ROUND($L$323*$K$323,2)</f>
        <v>0</v>
      </c>
      <c r="BL323" s="6" t="s">
        <v>219</v>
      </c>
      <c r="BM323" s="6" t="s">
        <v>434</v>
      </c>
    </row>
    <row r="324" spans="2:65" s="6" customFormat="1" ht="15.75" customHeight="1" x14ac:dyDescent="0.3">
      <c r="B324" s="19"/>
      <c r="C324" s="109">
        <v>73</v>
      </c>
      <c r="D324" s="109" t="s">
        <v>134</v>
      </c>
      <c r="E324" s="110" t="s">
        <v>436</v>
      </c>
      <c r="F324" s="236" t="s">
        <v>437</v>
      </c>
      <c r="G324" s="235"/>
      <c r="H324" s="235"/>
      <c r="I324" s="235"/>
      <c r="J324" s="111" t="s">
        <v>137</v>
      </c>
      <c r="K324" s="112">
        <v>9.24</v>
      </c>
      <c r="L324" s="234"/>
      <c r="M324" s="235"/>
      <c r="N324" s="234">
        <f>ROUND($L$324*$K$324,2)</f>
        <v>0</v>
      </c>
      <c r="O324" s="235"/>
      <c r="P324" s="235"/>
      <c r="Q324" s="235"/>
      <c r="R324" s="20"/>
      <c r="T324" s="113"/>
      <c r="U324" s="26" t="s">
        <v>32</v>
      </c>
      <c r="V324" s="114">
        <v>0</v>
      </c>
      <c r="W324" s="114">
        <f>$V$324*$K$324</f>
        <v>0</v>
      </c>
      <c r="X324" s="114">
        <v>0</v>
      </c>
      <c r="Y324" s="114">
        <f>$X$324*$K$324</f>
        <v>0</v>
      </c>
      <c r="Z324" s="114">
        <v>0</v>
      </c>
      <c r="AA324" s="115">
        <f>$Z$324*$K$324</f>
        <v>0</v>
      </c>
      <c r="AR324" s="6" t="s">
        <v>219</v>
      </c>
      <c r="AT324" s="6" t="s">
        <v>134</v>
      </c>
      <c r="AU324" s="6" t="s">
        <v>74</v>
      </c>
      <c r="AY324" s="6" t="s">
        <v>133</v>
      </c>
      <c r="BE324" s="116">
        <f>IF($U$324="základní",$N$324,0)</f>
        <v>0</v>
      </c>
      <c r="BF324" s="116">
        <f>IF($U$324="snížená",$N$324,0)</f>
        <v>0</v>
      </c>
      <c r="BG324" s="116">
        <f>IF($U$324="zákl. přenesená",$N$324,0)</f>
        <v>0</v>
      </c>
      <c r="BH324" s="116">
        <f>IF($U$324="sníž. přenesená",$N$324,0)</f>
        <v>0</v>
      </c>
      <c r="BI324" s="116">
        <f>IF($U$324="nulová",$N$324,0)</f>
        <v>0</v>
      </c>
      <c r="BJ324" s="6" t="s">
        <v>74</v>
      </c>
      <c r="BK324" s="116">
        <f>ROUND($L$324*$K$324,2)</f>
        <v>0</v>
      </c>
      <c r="BL324" s="6" t="s">
        <v>219</v>
      </c>
      <c r="BM324" s="6" t="s">
        <v>438</v>
      </c>
    </row>
    <row r="325" spans="2:65" s="6" customFormat="1" ht="18.75" customHeight="1" x14ac:dyDescent="0.3">
      <c r="B325" s="117"/>
      <c r="E325" s="118"/>
      <c r="F325" s="230" t="s">
        <v>439</v>
      </c>
      <c r="G325" s="231"/>
      <c r="H325" s="231"/>
      <c r="I325" s="231"/>
      <c r="K325" s="119">
        <v>9.24</v>
      </c>
      <c r="R325" s="120"/>
      <c r="T325" s="121"/>
      <c r="AA325" s="122"/>
      <c r="AT325" s="118" t="s">
        <v>141</v>
      </c>
      <c r="AU325" s="118" t="s">
        <v>74</v>
      </c>
      <c r="AV325" s="118" t="s">
        <v>84</v>
      </c>
      <c r="AW325" s="118" t="s">
        <v>94</v>
      </c>
      <c r="AX325" s="118" t="s">
        <v>67</v>
      </c>
      <c r="AY325" s="118" t="s">
        <v>133</v>
      </c>
    </row>
    <row r="326" spans="2:65" s="6" customFormat="1" ht="18.75" customHeight="1" x14ac:dyDescent="0.3">
      <c r="B326" s="123"/>
      <c r="E326" s="124"/>
      <c r="F326" s="232" t="s">
        <v>142</v>
      </c>
      <c r="G326" s="233"/>
      <c r="H326" s="233"/>
      <c r="I326" s="233"/>
      <c r="K326" s="125">
        <v>9.24</v>
      </c>
      <c r="R326" s="126"/>
      <c r="T326" s="127"/>
      <c r="AA326" s="128"/>
      <c r="AT326" s="124" t="s">
        <v>141</v>
      </c>
      <c r="AU326" s="124" t="s">
        <v>74</v>
      </c>
      <c r="AV326" s="124" t="s">
        <v>138</v>
      </c>
      <c r="AW326" s="124" t="s">
        <v>94</v>
      </c>
      <c r="AX326" s="124" t="s">
        <v>74</v>
      </c>
      <c r="AY326" s="124" t="s">
        <v>133</v>
      </c>
    </row>
    <row r="327" spans="2:65" s="6" customFormat="1" ht="39" customHeight="1" x14ac:dyDescent="0.3">
      <c r="B327" s="19"/>
      <c r="C327" s="109">
        <v>74</v>
      </c>
      <c r="D327" s="109" t="s">
        <v>134</v>
      </c>
      <c r="E327" s="110" t="s">
        <v>441</v>
      </c>
      <c r="F327" s="236" t="s">
        <v>442</v>
      </c>
      <c r="G327" s="235"/>
      <c r="H327" s="235"/>
      <c r="I327" s="235"/>
      <c r="J327" s="111" t="s">
        <v>137</v>
      </c>
      <c r="K327" s="112">
        <v>11.76</v>
      </c>
      <c r="L327" s="234"/>
      <c r="M327" s="235"/>
      <c r="N327" s="234">
        <f>ROUND($L$327*$K$327,2)</f>
        <v>0</v>
      </c>
      <c r="O327" s="235"/>
      <c r="P327" s="235"/>
      <c r="Q327" s="235"/>
      <c r="R327" s="20"/>
      <c r="T327" s="113"/>
      <c r="U327" s="26" t="s">
        <v>32</v>
      </c>
      <c r="V327" s="114">
        <v>0</v>
      </c>
      <c r="W327" s="114">
        <f>$V$327*$K$327</f>
        <v>0</v>
      </c>
      <c r="X327" s="114">
        <v>0</v>
      </c>
      <c r="Y327" s="114">
        <f>$X$327*$K$327</f>
        <v>0</v>
      </c>
      <c r="Z327" s="114">
        <v>0</v>
      </c>
      <c r="AA327" s="115">
        <f>$Z$327*$K$327</f>
        <v>0</v>
      </c>
      <c r="AR327" s="6" t="s">
        <v>219</v>
      </c>
      <c r="AT327" s="6" t="s">
        <v>134</v>
      </c>
      <c r="AU327" s="6" t="s">
        <v>74</v>
      </c>
      <c r="AY327" s="6" t="s">
        <v>133</v>
      </c>
      <c r="BE327" s="116">
        <f>IF($U$327="základní",$N$327,0)</f>
        <v>0</v>
      </c>
      <c r="BF327" s="116">
        <f>IF($U$327="snížená",$N$327,0)</f>
        <v>0</v>
      </c>
      <c r="BG327" s="116">
        <f>IF($U$327="zákl. přenesená",$N$327,0)</f>
        <v>0</v>
      </c>
      <c r="BH327" s="116">
        <f>IF($U$327="sníž. přenesená",$N$327,0)</f>
        <v>0</v>
      </c>
      <c r="BI327" s="116">
        <f>IF($U$327="nulová",$N$327,0)</f>
        <v>0</v>
      </c>
      <c r="BJ327" s="6" t="s">
        <v>74</v>
      </c>
      <c r="BK327" s="116">
        <f>ROUND($L$327*$K$327,2)</f>
        <v>0</v>
      </c>
      <c r="BL327" s="6" t="s">
        <v>219</v>
      </c>
      <c r="BM327" s="6" t="s">
        <v>443</v>
      </c>
    </row>
    <row r="328" spans="2:65" s="6" customFormat="1" ht="18.75" customHeight="1" x14ac:dyDescent="0.3">
      <c r="B328" s="117"/>
      <c r="E328" s="118"/>
      <c r="F328" s="230" t="s">
        <v>444</v>
      </c>
      <c r="G328" s="231"/>
      <c r="H328" s="231"/>
      <c r="I328" s="231"/>
      <c r="K328" s="119">
        <v>11.76</v>
      </c>
      <c r="R328" s="120"/>
      <c r="T328" s="121"/>
      <c r="AA328" s="122"/>
      <c r="AT328" s="118" t="s">
        <v>141</v>
      </c>
      <c r="AU328" s="118" t="s">
        <v>74</v>
      </c>
      <c r="AV328" s="118" t="s">
        <v>84</v>
      </c>
      <c r="AW328" s="118" t="s">
        <v>94</v>
      </c>
      <c r="AX328" s="118" t="s">
        <v>67</v>
      </c>
      <c r="AY328" s="118" t="s">
        <v>133</v>
      </c>
    </row>
    <row r="329" spans="2:65" s="6" customFormat="1" ht="18.75" customHeight="1" x14ac:dyDescent="0.3">
      <c r="B329" s="123"/>
      <c r="E329" s="124"/>
      <c r="F329" s="232" t="s">
        <v>142</v>
      </c>
      <c r="G329" s="233"/>
      <c r="H329" s="233"/>
      <c r="I329" s="233"/>
      <c r="K329" s="125">
        <v>11.76</v>
      </c>
      <c r="R329" s="126"/>
      <c r="T329" s="127"/>
      <c r="AA329" s="128"/>
      <c r="AT329" s="124" t="s">
        <v>141</v>
      </c>
      <c r="AU329" s="124" t="s">
        <v>74</v>
      </c>
      <c r="AV329" s="124" t="s">
        <v>138</v>
      </c>
      <c r="AW329" s="124" t="s">
        <v>94</v>
      </c>
      <c r="AX329" s="124" t="s">
        <v>74</v>
      </c>
      <c r="AY329" s="124" t="s">
        <v>133</v>
      </c>
    </row>
    <row r="330" spans="2:65" s="6" customFormat="1" ht="15.75" customHeight="1" x14ac:dyDescent="0.3">
      <c r="B330" s="19"/>
      <c r="C330" s="109">
        <v>75</v>
      </c>
      <c r="D330" s="109" t="s">
        <v>134</v>
      </c>
      <c r="E330" s="110" t="s">
        <v>446</v>
      </c>
      <c r="F330" s="236" t="s">
        <v>447</v>
      </c>
      <c r="G330" s="235"/>
      <c r="H330" s="235"/>
      <c r="I330" s="235"/>
      <c r="J330" s="111" t="s">
        <v>137</v>
      </c>
      <c r="K330" s="112">
        <v>11.76</v>
      </c>
      <c r="L330" s="234"/>
      <c r="M330" s="235"/>
      <c r="N330" s="234">
        <f>ROUND($L$330*$K$330,2)</f>
        <v>0</v>
      </c>
      <c r="O330" s="235"/>
      <c r="P330" s="235"/>
      <c r="Q330" s="235"/>
      <c r="R330" s="20"/>
      <c r="T330" s="113"/>
      <c r="U330" s="26" t="s">
        <v>32</v>
      </c>
      <c r="V330" s="114">
        <v>0</v>
      </c>
      <c r="W330" s="114">
        <f>$V$330*$K$330</f>
        <v>0</v>
      </c>
      <c r="X330" s="114">
        <v>0</v>
      </c>
      <c r="Y330" s="114">
        <f>$X$330*$K$330</f>
        <v>0</v>
      </c>
      <c r="Z330" s="114">
        <v>0</v>
      </c>
      <c r="AA330" s="115">
        <f>$Z$330*$K$330</f>
        <v>0</v>
      </c>
      <c r="AR330" s="6" t="s">
        <v>219</v>
      </c>
      <c r="AT330" s="6" t="s">
        <v>134</v>
      </c>
      <c r="AU330" s="6" t="s">
        <v>74</v>
      </c>
      <c r="AY330" s="6" t="s">
        <v>133</v>
      </c>
      <c r="BE330" s="116">
        <f>IF($U$330="základní",$N$330,0)</f>
        <v>0</v>
      </c>
      <c r="BF330" s="116">
        <f>IF($U$330="snížená",$N$330,0)</f>
        <v>0</v>
      </c>
      <c r="BG330" s="116">
        <f>IF($U$330="zákl. přenesená",$N$330,0)</f>
        <v>0</v>
      </c>
      <c r="BH330" s="116">
        <f>IF($U$330="sníž. přenesená",$N$330,0)</f>
        <v>0</v>
      </c>
      <c r="BI330" s="116">
        <f>IF($U$330="nulová",$N$330,0)</f>
        <v>0</v>
      </c>
      <c r="BJ330" s="6" t="s">
        <v>74</v>
      </c>
      <c r="BK330" s="116">
        <f>ROUND($L$330*$K$330,2)</f>
        <v>0</v>
      </c>
      <c r="BL330" s="6" t="s">
        <v>219</v>
      </c>
      <c r="BM330" s="6" t="s">
        <v>448</v>
      </c>
    </row>
    <row r="331" spans="2:65" s="6" customFormat="1" ht="18.75" customHeight="1" x14ac:dyDescent="0.3">
      <c r="B331" s="117"/>
      <c r="E331" s="118"/>
      <c r="F331" s="230" t="s">
        <v>444</v>
      </c>
      <c r="G331" s="231"/>
      <c r="H331" s="231"/>
      <c r="I331" s="231"/>
      <c r="K331" s="119">
        <v>11.76</v>
      </c>
      <c r="R331" s="120"/>
      <c r="T331" s="121"/>
      <c r="AA331" s="122"/>
      <c r="AT331" s="118" t="s">
        <v>141</v>
      </c>
      <c r="AU331" s="118" t="s">
        <v>74</v>
      </c>
      <c r="AV331" s="118" t="s">
        <v>84</v>
      </c>
      <c r="AW331" s="118" t="s">
        <v>94</v>
      </c>
      <c r="AX331" s="118" t="s">
        <v>67</v>
      </c>
      <c r="AY331" s="118" t="s">
        <v>133</v>
      </c>
    </row>
    <row r="332" spans="2:65" s="6" customFormat="1" ht="18.75" customHeight="1" x14ac:dyDescent="0.3">
      <c r="B332" s="123"/>
      <c r="E332" s="124"/>
      <c r="F332" s="232" t="s">
        <v>142</v>
      </c>
      <c r="G332" s="233"/>
      <c r="H332" s="233"/>
      <c r="I332" s="233"/>
      <c r="K332" s="125">
        <v>11.76</v>
      </c>
      <c r="R332" s="126"/>
      <c r="T332" s="127"/>
      <c r="AA332" s="128"/>
      <c r="AT332" s="124" t="s">
        <v>141</v>
      </c>
      <c r="AU332" s="124" t="s">
        <v>74</v>
      </c>
      <c r="AV332" s="124" t="s">
        <v>138</v>
      </c>
      <c r="AW332" s="124" t="s">
        <v>94</v>
      </c>
      <c r="AX332" s="124" t="s">
        <v>74</v>
      </c>
      <c r="AY332" s="124" t="s">
        <v>133</v>
      </c>
    </row>
    <row r="333" spans="2:65" s="6" customFormat="1" ht="15.75" customHeight="1" x14ac:dyDescent="0.3">
      <c r="B333" s="19"/>
      <c r="C333" s="129">
        <v>76</v>
      </c>
      <c r="D333" s="129" t="s">
        <v>163</v>
      </c>
      <c r="E333" s="130" t="s">
        <v>450</v>
      </c>
      <c r="F333" s="238" t="s">
        <v>451</v>
      </c>
      <c r="G333" s="239"/>
      <c r="H333" s="239"/>
      <c r="I333" s="239"/>
      <c r="J333" s="131" t="s">
        <v>137</v>
      </c>
      <c r="K333" s="132">
        <v>10.625999999999999</v>
      </c>
      <c r="L333" s="240"/>
      <c r="M333" s="239"/>
      <c r="N333" s="240">
        <f>ROUND($L$333*$K$333,2)</f>
        <v>0</v>
      </c>
      <c r="O333" s="235"/>
      <c r="P333" s="235"/>
      <c r="Q333" s="235"/>
      <c r="R333" s="20"/>
      <c r="T333" s="113"/>
      <c r="U333" s="26" t="s">
        <v>32</v>
      </c>
      <c r="V333" s="114">
        <v>0</v>
      </c>
      <c r="W333" s="114">
        <f>$V$333*$K$333</f>
        <v>0</v>
      </c>
      <c r="X333" s="114">
        <v>0</v>
      </c>
      <c r="Y333" s="114">
        <f>$X$333*$K$333</f>
        <v>0</v>
      </c>
      <c r="Z333" s="114">
        <v>0</v>
      </c>
      <c r="AA333" s="115">
        <f>$Z$333*$K$333</f>
        <v>0</v>
      </c>
      <c r="AR333" s="6" t="s">
        <v>309</v>
      </c>
      <c r="AT333" s="6" t="s">
        <v>163</v>
      </c>
      <c r="AU333" s="6" t="s">
        <v>74</v>
      </c>
      <c r="AY333" s="6" t="s">
        <v>133</v>
      </c>
      <c r="BE333" s="116">
        <f>IF($U$333="základní",$N$333,0)</f>
        <v>0</v>
      </c>
      <c r="BF333" s="116">
        <f>IF($U$333="snížená",$N$333,0)</f>
        <v>0</v>
      </c>
      <c r="BG333" s="116">
        <f>IF($U$333="zákl. přenesená",$N$333,0)</f>
        <v>0</v>
      </c>
      <c r="BH333" s="116">
        <f>IF($U$333="sníž. přenesená",$N$333,0)</f>
        <v>0</v>
      </c>
      <c r="BI333" s="116">
        <f>IF($U$333="nulová",$N$333,0)</f>
        <v>0</v>
      </c>
      <c r="BJ333" s="6" t="s">
        <v>74</v>
      </c>
      <c r="BK333" s="116">
        <f>ROUND($L$333*$K$333,2)</f>
        <v>0</v>
      </c>
      <c r="BL333" s="6" t="s">
        <v>219</v>
      </c>
      <c r="BM333" s="6" t="s">
        <v>452</v>
      </c>
    </row>
    <row r="334" spans="2:65" s="6" customFormat="1" ht="18.75" customHeight="1" x14ac:dyDescent="0.3">
      <c r="B334" s="117"/>
      <c r="E334" s="118"/>
      <c r="F334" s="230" t="s">
        <v>453</v>
      </c>
      <c r="G334" s="231"/>
      <c r="H334" s="231"/>
      <c r="I334" s="231"/>
      <c r="K334" s="119">
        <v>10.625999999999999</v>
      </c>
      <c r="R334" s="120"/>
      <c r="T334" s="121"/>
      <c r="AA334" s="122"/>
      <c r="AT334" s="118" t="s">
        <v>141</v>
      </c>
      <c r="AU334" s="118" t="s">
        <v>74</v>
      </c>
      <c r="AV334" s="118" t="s">
        <v>84</v>
      </c>
      <c r="AW334" s="118" t="s">
        <v>94</v>
      </c>
      <c r="AX334" s="118" t="s">
        <v>67</v>
      </c>
      <c r="AY334" s="118" t="s">
        <v>133</v>
      </c>
    </row>
    <row r="335" spans="2:65" s="6" customFormat="1" ht="18.75" customHeight="1" x14ac:dyDescent="0.3">
      <c r="B335" s="123"/>
      <c r="E335" s="124"/>
      <c r="F335" s="232" t="s">
        <v>142</v>
      </c>
      <c r="G335" s="233"/>
      <c r="H335" s="233"/>
      <c r="I335" s="233"/>
      <c r="K335" s="125">
        <v>10.625999999999999</v>
      </c>
      <c r="R335" s="126"/>
      <c r="T335" s="127"/>
      <c r="AA335" s="128"/>
      <c r="AT335" s="124" t="s">
        <v>141</v>
      </c>
      <c r="AU335" s="124" t="s">
        <v>74</v>
      </c>
      <c r="AV335" s="124" t="s">
        <v>138</v>
      </c>
      <c r="AW335" s="124" t="s">
        <v>94</v>
      </c>
      <c r="AX335" s="124" t="s">
        <v>74</v>
      </c>
      <c r="AY335" s="124" t="s">
        <v>133</v>
      </c>
    </row>
    <row r="336" spans="2:65" s="6" customFormat="1" ht="27" customHeight="1" x14ac:dyDescent="0.3">
      <c r="B336" s="19"/>
      <c r="C336" s="109">
        <v>77</v>
      </c>
      <c r="D336" s="109" t="s">
        <v>134</v>
      </c>
      <c r="E336" s="110" t="s">
        <v>455</v>
      </c>
      <c r="F336" s="236" t="s">
        <v>456</v>
      </c>
      <c r="G336" s="235"/>
      <c r="H336" s="235"/>
      <c r="I336" s="235"/>
      <c r="J336" s="111" t="s">
        <v>429</v>
      </c>
      <c r="K336" s="112">
        <v>123.92700000000001</v>
      </c>
      <c r="L336" s="234"/>
      <c r="M336" s="235"/>
      <c r="N336" s="234">
        <f>ROUND($L$336*$K$336,2)</f>
        <v>0</v>
      </c>
      <c r="O336" s="235"/>
      <c r="P336" s="235"/>
      <c r="Q336" s="235"/>
      <c r="R336" s="20"/>
      <c r="T336" s="113"/>
      <c r="U336" s="26" t="s">
        <v>32</v>
      </c>
      <c r="V336" s="114">
        <v>0</v>
      </c>
      <c r="W336" s="114">
        <f>$V$336*$K$336</f>
        <v>0</v>
      </c>
      <c r="X336" s="114">
        <v>0</v>
      </c>
      <c r="Y336" s="114">
        <f>$X$336*$K$336</f>
        <v>0</v>
      </c>
      <c r="Z336" s="114">
        <v>0</v>
      </c>
      <c r="AA336" s="115">
        <f>$Z$336*$K$336</f>
        <v>0</v>
      </c>
      <c r="AR336" s="6" t="s">
        <v>219</v>
      </c>
      <c r="AT336" s="6" t="s">
        <v>134</v>
      </c>
      <c r="AU336" s="6" t="s">
        <v>74</v>
      </c>
      <c r="AY336" s="6" t="s">
        <v>133</v>
      </c>
      <c r="BE336" s="116">
        <f>IF($U$336="základní",$N$336,0)</f>
        <v>0</v>
      </c>
      <c r="BF336" s="116">
        <f>IF($U$336="snížená",$N$336,0)</f>
        <v>0</v>
      </c>
      <c r="BG336" s="116">
        <f>IF($U$336="zákl. přenesená",$N$336,0)</f>
        <v>0</v>
      </c>
      <c r="BH336" s="116">
        <f>IF($U$336="sníž. přenesená",$N$336,0)</f>
        <v>0</v>
      </c>
      <c r="BI336" s="116">
        <f>IF($U$336="nulová",$N$336,0)</f>
        <v>0</v>
      </c>
      <c r="BJ336" s="6" t="s">
        <v>74</v>
      </c>
      <c r="BK336" s="116">
        <f>ROUND($L$336*$K$336,2)</f>
        <v>0</v>
      </c>
      <c r="BL336" s="6" t="s">
        <v>219</v>
      </c>
      <c r="BM336" s="6" t="s">
        <v>457</v>
      </c>
    </row>
    <row r="337" spans="2:65" s="100" customFormat="1" ht="37.5" customHeight="1" x14ac:dyDescent="0.35">
      <c r="B337" s="101"/>
      <c r="D337" s="102" t="s">
        <v>107</v>
      </c>
      <c r="E337" s="102"/>
      <c r="F337" s="102"/>
      <c r="G337" s="102"/>
      <c r="H337" s="102"/>
      <c r="I337" s="102"/>
      <c r="J337" s="102"/>
      <c r="K337" s="102"/>
      <c r="L337" s="102"/>
      <c r="M337" s="102"/>
      <c r="N337" s="225">
        <f>N338+N341+N344+N346+N350+N353+N358+N361+N365</f>
        <v>0</v>
      </c>
      <c r="O337" s="226"/>
      <c r="P337" s="226"/>
      <c r="Q337" s="226"/>
      <c r="R337" s="104"/>
      <c r="T337" s="105"/>
      <c r="W337" s="106">
        <f>SUM($W$338:$W$365)</f>
        <v>25.064005000000005</v>
      </c>
      <c r="Y337" s="106">
        <f>SUM($Y$338:$Y$365)</f>
        <v>2.0303374000000001</v>
      </c>
      <c r="AA337" s="107">
        <f>SUM($AA$338:$AA$365)</f>
        <v>0.36829649999999997</v>
      </c>
      <c r="AR337" s="103" t="s">
        <v>84</v>
      </c>
      <c r="AT337" s="103" t="s">
        <v>66</v>
      </c>
      <c r="AU337" s="103" t="s">
        <v>67</v>
      </c>
      <c r="AY337" s="103" t="s">
        <v>133</v>
      </c>
      <c r="BK337" s="108">
        <f>SUM($BK$338:$BK$365)</f>
        <v>0</v>
      </c>
    </row>
    <row r="338" spans="2:65" s="6" customFormat="1" ht="27" customHeight="1" x14ac:dyDescent="0.3">
      <c r="B338" s="19"/>
      <c r="C338" s="109">
        <v>78</v>
      </c>
      <c r="D338" s="109" t="s">
        <v>134</v>
      </c>
      <c r="E338" s="110" t="s">
        <v>459</v>
      </c>
      <c r="F338" s="236" t="s">
        <v>460</v>
      </c>
      <c r="G338" s="235"/>
      <c r="H338" s="235"/>
      <c r="I338" s="235"/>
      <c r="J338" s="111" t="s">
        <v>137</v>
      </c>
      <c r="K338" s="112">
        <v>94.435000000000002</v>
      </c>
      <c r="L338" s="234"/>
      <c r="M338" s="235"/>
      <c r="N338" s="234">
        <f>ROUND($L$338*$K$338,2)</f>
        <v>0</v>
      </c>
      <c r="O338" s="235"/>
      <c r="P338" s="235"/>
      <c r="Q338" s="235"/>
      <c r="R338" s="20"/>
      <c r="T338" s="113"/>
      <c r="U338" s="26" t="s">
        <v>32</v>
      </c>
      <c r="V338" s="114">
        <v>7.0999999999999994E-2</v>
      </c>
      <c r="W338" s="114">
        <f>$V$338*$K$338</f>
        <v>6.704885</v>
      </c>
      <c r="X338" s="114">
        <v>0</v>
      </c>
      <c r="Y338" s="114">
        <f>$X$338*$K$338</f>
        <v>0</v>
      </c>
      <c r="Z338" s="114">
        <v>3.8999999999999998E-3</v>
      </c>
      <c r="AA338" s="115">
        <f>$Z$338*$K$338</f>
        <v>0.36829649999999997</v>
      </c>
      <c r="AR338" s="6" t="s">
        <v>219</v>
      </c>
      <c r="AT338" s="6" t="s">
        <v>134</v>
      </c>
      <c r="AU338" s="6" t="s">
        <v>74</v>
      </c>
      <c r="AY338" s="6" t="s">
        <v>133</v>
      </c>
      <c r="BE338" s="116">
        <f>IF($U$338="základní",$N$338,0)</f>
        <v>0</v>
      </c>
      <c r="BF338" s="116">
        <f>IF($U$338="snížená",$N$338,0)</f>
        <v>0</v>
      </c>
      <c r="BG338" s="116">
        <f>IF($U$338="zákl. přenesená",$N$338,0)</f>
        <v>0</v>
      </c>
      <c r="BH338" s="116">
        <f>IF($U$338="sníž. přenesená",$N$338,0)</f>
        <v>0</v>
      </c>
      <c r="BI338" s="116">
        <f>IF($U$338="nulová",$N$338,0)</f>
        <v>0</v>
      </c>
      <c r="BJ338" s="6" t="s">
        <v>74</v>
      </c>
      <c r="BK338" s="116">
        <f>ROUND($L$338*$K$338,2)</f>
        <v>0</v>
      </c>
      <c r="BL338" s="6" t="s">
        <v>219</v>
      </c>
      <c r="BM338" s="6" t="s">
        <v>461</v>
      </c>
    </row>
    <row r="339" spans="2:65" s="6" customFormat="1" ht="18.75" customHeight="1" x14ac:dyDescent="0.3">
      <c r="B339" s="117"/>
      <c r="E339" s="118"/>
      <c r="F339" s="230" t="s">
        <v>462</v>
      </c>
      <c r="G339" s="231"/>
      <c r="H339" s="231"/>
      <c r="I339" s="231"/>
      <c r="K339" s="119">
        <v>94.435000000000002</v>
      </c>
      <c r="R339" s="120"/>
      <c r="T339" s="121"/>
      <c r="AA339" s="122"/>
      <c r="AT339" s="118" t="s">
        <v>141</v>
      </c>
      <c r="AU339" s="118" t="s">
        <v>74</v>
      </c>
      <c r="AV339" s="118" t="s">
        <v>84</v>
      </c>
      <c r="AW339" s="118" t="s">
        <v>94</v>
      </c>
      <c r="AX339" s="118" t="s">
        <v>67</v>
      </c>
      <c r="AY339" s="118" t="s">
        <v>133</v>
      </c>
    </row>
    <row r="340" spans="2:65" s="6" customFormat="1" ht="18.75" customHeight="1" x14ac:dyDescent="0.3">
      <c r="B340" s="123"/>
      <c r="E340" s="124"/>
      <c r="F340" s="232" t="s">
        <v>142</v>
      </c>
      <c r="G340" s="233"/>
      <c r="H340" s="233"/>
      <c r="I340" s="233"/>
      <c r="K340" s="125">
        <v>94.435000000000002</v>
      </c>
      <c r="R340" s="126"/>
      <c r="T340" s="127"/>
      <c r="AA340" s="128"/>
      <c r="AT340" s="124" t="s">
        <v>141</v>
      </c>
      <c r="AU340" s="124" t="s">
        <v>74</v>
      </c>
      <c r="AV340" s="124" t="s">
        <v>138</v>
      </c>
      <c r="AW340" s="124" t="s">
        <v>94</v>
      </c>
      <c r="AX340" s="124" t="s">
        <v>74</v>
      </c>
      <c r="AY340" s="124" t="s">
        <v>133</v>
      </c>
    </row>
    <row r="341" spans="2:65" s="6" customFormat="1" ht="27" customHeight="1" x14ac:dyDescent="0.3">
      <c r="B341" s="19"/>
      <c r="C341" s="109">
        <v>79</v>
      </c>
      <c r="D341" s="109" t="s">
        <v>134</v>
      </c>
      <c r="E341" s="110" t="s">
        <v>464</v>
      </c>
      <c r="F341" s="236" t="s">
        <v>465</v>
      </c>
      <c r="G341" s="235"/>
      <c r="H341" s="235"/>
      <c r="I341" s="235"/>
      <c r="J341" s="111" t="s">
        <v>137</v>
      </c>
      <c r="K341" s="112">
        <v>132.08000000000001</v>
      </c>
      <c r="L341" s="234"/>
      <c r="M341" s="235"/>
      <c r="N341" s="234">
        <f>ROUND($L$341*$K$341,2)</f>
        <v>0</v>
      </c>
      <c r="O341" s="235"/>
      <c r="P341" s="235"/>
      <c r="Q341" s="235"/>
      <c r="R341" s="20"/>
      <c r="T341" s="113"/>
      <c r="U341" s="26" t="s">
        <v>32</v>
      </c>
      <c r="V341" s="114">
        <v>0.13900000000000001</v>
      </c>
      <c r="W341" s="114">
        <f>$V$341*$K$341</f>
        <v>18.359120000000004</v>
      </c>
      <c r="X341" s="114">
        <v>0</v>
      </c>
      <c r="Y341" s="114">
        <f>$X$341*$K$341</f>
        <v>0</v>
      </c>
      <c r="Z341" s="114">
        <v>0</v>
      </c>
      <c r="AA341" s="115">
        <f>$Z$341*$K$341</f>
        <v>0</v>
      </c>
      <c r="AR341" s="6" t="s">
        <v>219</v>
      </c>
      <c r="AT341" s="6" t="s">
        <v>134</v>
      </c>
      <c r="AU341" s="6" t="s">
        <v>74</v>
      </c>
      <c r="AY341" s="6" t="s">
        <v>133</v>
      </c>
      <c r="BE341" s="116">
        <f>IF($U$341="základní",$N$341,0)</f>
        <v>0</v>
      </c>
      <c r="BF341" s="116">
        <f>IF($U$341="snížená",$N$341,0)</f>
        <v>0</v>
      </c>
      <c r="BG341" s="116">
        <f>IF($U$341="zákl. přenesená",$N$341,0)</f>
        <v>0</v>
      </c>
      <c r="BH341" s="116">
        <f>IF($U$341="sníž. přenesená",$N$341,0)</f>
        <v>0</v>
      </c>
      <c r="BI341" s="116">
        <f>IF($U$341="nulová",$N$341,0)</f>
        <v>0</v>
      </c>
      <c r="BJ341" s="6" t="s">
        <v>74</v>
      </c>
      <c r="BK341" s="116">
        <f>ROUND($L$341*$K$341,2)</f>
        <v>0</v>
      </c>
      <c r="BL341" s="6" t="s">
        <v>219</v>
      </c>
      <c r="BM341" s="6" t="s">
        <v>466</v>
      </c>
    </row>
    <row r="342" spans="2:65" s="6" customFormat="1" ht="32.25" customHeight="1" x14ac:dyDescent="0.3">
      <c r="B342" s="117"/>
      <c r="E342" s="118"/>
      <c r="F342" s="230" t="s">
        <v>467</v>
      </c>
      <c r="G342" s="231"/>
      <c r="H342" s="231"/>
      <c r="I342" s="231"/>
      <c r="K342" s="119">
        <v>132.08000000000001</v>
      </c>
      <c r="R342" s="120"/>
      <c r="T342" s="121"/>
      <c r="AA342" s="122"/>
      <c r="AT342" s="118" t="s">
        <v>141</v>
      </c>
      <c r="AU342" s="118" t="s">
        <v>74</v>
      </c>
      <c r="AV342" s="118" t="s">
        <v>84</v>
      </c>
      <c r="AW342" s="118" t="s">
        <v>94</v>
      </c>
      <c r="AX342" s="118" t="s">
        <v>67</v>
      </c>
      <c r="AY342" s="118" t="s">
        <v>133</v>
      </c>
    </row>
    <row r="343" spans="2:65" s="6" customFormat="1" ht="18.75" customHeight="1" x14ac:dyDescent="0.3">
      <c r="B343" s="123"/>
      <c r="E343" s="124"/>
      <c r="F343" s="232" t="s">
        <v>142</v>
      </c>
      <c r="G343" s="233"/>
      <c r="H343" s="233"/>
      <c r="I343" s="233"/>
      <c r="K343" s="125">
        <v>132.08000000000001</v>
      </c>
      <c r="R343" s="126"/>
      <c r="T343" s="127"/>
      <c r="AA343" s="128"/>
      <c r="AT343" s="124" t="s">
        <v>141</v>
      </c>
      <c r="AU343" s="124" t="s">
        <v>74</v>
      </c>
      <c r="AV343" s="124" t="s">
        <v>138</v>
      </c>
      <c r="AW343" s="124" t="s">
        <v>94</v>
      </c>
      <c r="AX343" s="124" t="s">
        <v>74</v>
      </c>
      <c r="AY343" s="124" t="s">
        <v>133</v>
      </c>
    </row>
    <row r="344" spans="2:65" s="6" customFormat="1" ht="27" customHeight="1" x14ac:dyDescent="0.3">
      <c r="B344" s="19"/>
      <c r="C344" s="129">
        <v>80</v>
      </c>
      <c r="D344" s="129" t="s">
        <v>163</v>
      </c>
      <c r="E344" s="130" t="s">
        <v>468</v>
      </c>
      <c r="F344" s="238" t="s">
        <v>469</v>
      </c>
      <c r="G344" s="239"/>
      <c r="H344" s="239"/>
      <c r="I344" s="239"/>
      <c r="J344" s="131" t="s">
        <v>470</v>
      </c>
      <c r="K344" s="132">
        <v>1992.4269999999999</v>
      </c>
      <c r="L344" s="240"/>
      <c r="M344" s="239"/>
      <c r="N344" s="240">
        <f>ROUND($L$344*$K$344,2)</f>
        <v>0</v>
      </c>
      <c r="O344" s="235"/>
      <c r="P344" s="235"/>
      <c r="Q344" s="235"/>
      <c r="R344" s="20"/>
      <c r="T344" s="113"/>
      <c r="U344" s="26" t="s">
        <v>32</v>
      </c>
      <c r="V344" s="114">
        <v>0</v>
      </c>
      <c r="W344" s="114">
        <f>$V$344*$K$344</f>
        <v>0</v>
      </c>
      <c r="X344" s="114">
        <v>1E-3</v>
      </c>
      <c r="Y344" s="114">
        <f>$X$344*$K$344</f>
        <v>1.9924269999999999</v>
      </c>
      <c r="Z344" s="114">
        <v>0</v>
      </c>
      <c r="AA344" s="115">
        <f>$Z$344*$K$344</f>
        <v>0</v>
      </c>
      <c r="AR344" s="6" t="s">
        <v>309</v>
      </c>
      <c r="AT344" s="6" t="s">
        <v>163</v>
      </c>
      <c r="AU344" s="6" t="s">
        <v>74</v>
      </c>
      <c r="AY344" s="6" t="s">
        <v>133</v>
      </c>
      <c r="BE344" s="116">
        <f>IF($U$344="základní",$N$344,0)</f>
        <v>0</v>
      </c>
      <c r="BF344" s="116">
        <f>IF($U$344="snížená",$N$344,0)</f>
        <v>0</v>
      </c>
      <c r="BG344" s="116">
        <f>IF($U$344="zákl. přenesená",$N$344,0)</f>
        <v>0</v>
      </c>
      <c r="BH344" s="116">
        <f>IF($U$344="sníž. přenesená",$N$344,0)</f>
        <v>0</v>
      </c>
      <c r="BI344" s="116">
        <f>IF($U$344="nulová",$N$344,0)</f>
        <v>0</v>
      </c>
      <c r="BJ344" s="6" t="s">
        <v>74</v>
      </c>
      <c r="BK344" s="116">
        <f>ROUND($L$344*$K$344,2)</f>
        <v>0</v>
      </c>
      <c r="BL344" s="6" t="s">
        <v>219</v>
      </c>
      <c r="BM344" s="6" t="s">
        <v>471</v>
      </c>
    </row>
    <row r="345" spans="2:65" s="6" customFormat="1" ht="18.75" customHeight="1" x14ac:dyDescent="0.3">
      <c r="B345" s="117"/>
      <c r="E345" s="118"/>
      <c r="F345" s="230" t="s">
        <v>472</v>
      </c>
      <c r="G345" s="231"/>
      <c r="H345" s="231"/>
      <c r="I345" s="231"/>
      <c r="K345" s="119">
        <v>1992.4268</v>
      </c>
      <c r="R345" s="120"/>
      <c r="T345" s="121"/>
      <c r="AA345" s="122"/>
      <c r="AT345" s="118" t="s">
        <v>141</v>
      </c>
      <c r="AU345" s="118" t="s">
        <v>74</v>
      </c>
      <c r="AV345" s="118" t="s">
        <v>84</v>
      </c>
      <c r="AW345" s="118" t="s">
        <v>94</v>
      </c>
      <c r="AX345" s="118" t="s">
        <v>74</v>
      </c>
      <c r="AY345" s="118" t="s">
        <v>133</v>
      </c>
    </row>
    <row r="346" spans="2:65" s="6" customFormat="1" ht="15.75" customHeight="1" x14ac:dyDescent="0.3">
      <c r="B346" s="19"/>
      <c r="C346" s="109">
        <v>81</v>
      </c>
      <c r="D346" s="109" t="s">
        <v>134</v>
      </c>
      <c r="E346" s="110" t="s">
        <v>473</v>
      </c>
      <c r="F346" s="236" t="s">
        <v>474</v>
      </c>
      <c r="G346" s="235"/>
      <c r="H346" s="235"/>
      <c r="I346" s="235"/>
      <c r="J346" s="111" t="s">
        <v>137</v>
      </c>
      <c r="K346" s="112">
        <v>9.0640000000000001</v>
      </c>
      <c r="L346" s="234"/>
      <c r="M346" s="235"/>
      <c r="N346" s="234">
        <f>ROUND($L$346*$K$346,2)</f>
        <v>0</v>
      </c>
      <c r="O346" s="235"/>
      <c r="P346" s="235"/>
      <c r="Q346" s="235"/>
      <c r="R346" s="20"/>
      <c r="T346" s="113"/>
      <c r="U346" s="26" t="s">
        <v>32</v>
      </c>
      <c r="V346" s="114">
        <v>0</v>
      </c>
      <c r="W346" s="114">
        <f>$V$346*$K$346</f>
        <v>0</v>
      </c>
      <c r="X346" s="114">
        <v>3.0000000000000001E-3</v>
      </c>
      <c r="Y346" s="114">
        <f>$X$346*$K$346</f>
        <v>2.7192000000000001E-2</v>
      </c>
      <c r="Z346" s="114">
        <v>0</v>
      </c>
      <c r="AA346" s="115">
        <f>$Z$346*$K$346</f>
        <v>0</v>
      </c>
      <c r="AR346" s="6" t="s">
        <v>219</v>
      </c>
      <c r="AT346" s="6" t="s">
        <v>134</v>
      </c>
      <c r="AU346" s="6" t="s">
        <v>74</v>
      </c>
      <c r="AY346" s="6" t="s">
        <v>133</v>
      </c>
      <c r="BE346" s="116">
        <f>IF($U$346="základní",$N$346,0)</f>
        <v>0</v>
      </c>
      <c r="BF346" s="116">
        <f>IF($U$346="snížená",$N$346,0)</f>
        <v>0</v>
      </c>
      <c r="BG346" s="116">
        <f>IF($U$346="zákl. přenesená",$N$346,0)</f>
        <v>0</v>
      </c>
      <c r="BH346" s="116">
        <f>IF($U$346="sníž. přenesená",$N$346,0)</f>
        <v>0</v>
      </c>
      <c r="BI346" s="116">
        <f>IF($U$346="nulová",$N$346,0)</f>
        <v>0</v>
      </c>
      <c r="BJ346" s="6" t="s">
        <v>74</v>
      </c>
      <c r="BK346" s="116">
        <f>ROUND($L$346*$K$346,2)</f>
        <v>0</v>
      </c>
      <c r="BL346" s="6" t="s">
        <v>219</v>
      </c>
      <c r="BM346" s="6" t="s">
        <v>475</v>
      </c>
    </row>
    <row r="347" spans="2:65" s="6" customFormat="1" ht="18.75" customHeight="1" x14ac:dyDescent="0.3">
      <c r="B347" s="117"/>
      <c r="E347" s="118"/>
      <c r="F347" s="230" t="s">
        <v>476</v>
      </c>
      <c r="G347" s="231"/>
      <c r="H347" s="231"/>
      <c r="I347" s="231"/>
      <c r="K347" s="119">
        <v>8.4239999999999995</v>
      </c>
      <c r="R347" s="120"/>
      <c r="T347" s="121"/>
      <c r="AA347" s="122"/>
      <c r="AT347" s="118" t="s">
        <v>141</v>
      </c>
      <c r="AU347" s="118" t="s">
        <v>74</v>
      </c>
      <c r="AV347" s="118" t="s">
        <v>84</v>
      </c>
      <c r="AW347" s="118" t="s">
        <v>94</v>
      </c>
      <c r="AX347" s="118" t="s">
        <v>67</v>
      </c>
      <c r="AY347" s="118" t="s">
        <v>133</v>
      </c>
    </row>
    <row r="348" spans="2:65" s="6" customFormat="1" ht="18.75" customHeight="1" x14ac:dyDescent="0.3">
      <c r="B348" s="117"/>
      <c r="E348" s="118"/>
      <c r="F348" s="230" t="s">
        <v>477</v>
      </c>
      <c r="G348" s="231"/>
      <c r="H348" s="231"/>
      <c r="I348" s="231"/>
      <c r="K348" s="119">
        <v>0.64</v>
      </c>
      <c r="R348" s="120"/>
      <c r="T348" s="121"/>
      <c r="AA348" s="122"/>
      <c r="AT348" s="118" t="s">
        <v>141</v>
      </c>
      <c r="AU348" s="118" t="s">
        <v>74</v>
      </c>
      <c r="AV348" s="118" t="s">
        <v>84</v>
      </c>
      <c r="AW348" s="118" t="s">
        <v>94</v>
      </c>
      <c r="AX348" s="118" t="s">
        <v>67</v>
      </c>
      <c r="AY348" s="118" t="s">
        <v>133</v>
      </c>
    </row>
    <row r="349" spans="2:65" s="6" customFormat="1" ht="18.75" customHeight="1" x14ac:dyDescent="0.3">
      <c r="B349" s="123"/>
      <c r="E349" s="124"/>
      <c r="F349" s="232" t="s">
        <v>142</v>
      </c>
      <c r="G349" s="233"/>
      <c r="H349" s="233"/>
      <c r="I349" s="233"/>
      <c r="K349" s="125">
        <v>9.0640000000000001</v>
      </c>
      <c r="R349" s="126"/>
      <c r="T349" s="127"/>
      <c r="AA349" s="128"/>
      <c r="AT349" s="124" t="s">
        <v>141</v>
      </c>
      <c r="AU349" s="124" t="s">
        <v>74</v>
      </c>
      <c r="AV349" s="124" t="s">
        <v>138</v>
      </c>
      <c r="AW349" s="124" t="s">
        <v>94</v>
      </c>
      <c r="AX349" s="124" t="s">
        <v>74</v>
      </c>
      <c r="AY349" s="124" t="s">
        <v>133</v>
      </c>
    </row>
    <row r="350" spans="2:65" s="6" customFormat="1" ht="15.75" customHeight="1" x14ac:dyDescent="0.3">
      <c r="B350" s="19"/>
      <c r="C350" s="109">
        <v>82</v>
      </c>
      <c r="D350" s="109" t="s">
        <v>134</v>
      </c>
      <c r="E350" s="110" t="s">
        <v>478</v>
      </c>
      <c r="F350" s="236" t="s">
        <v>479</v>
      </c>
      <c r="G350" s="235"/>
      <c r="H350" s="235"/>
      <c r="I350" s="235"/>
      <c r="J350" s="111" t="s">
        <v>137</v>
      </c>
      <c r="K350" s="112">
        <v>18.48</v>
      </c>
      <c r="L350" s="234"/>
      <c r="M350" s="235"/>
      <c r="N350" s="234">
        <f>ROUND($L$350*$K$350,2)</f>
        <v>0</v>
      </c>
      <c r="O350" s="235"/>
      <c r="P350" s="235"/>
      <c r="Q350" s="235"/>
      <c r="R350" s="20"/>
      <c r="T350" s="113"/>
      <c r="U350" s="26" t="s">
        <v>32</v>
      </c>
      <c r="V350" s="114">
        <v>0</v>
      </c>
      <c r="W350" s="114">
        <f>$V$350*$K$350</f>
        <v>0</v>
      </c>
      <c r="X350" s="114">
        <v>5.8E-4</v>
      </c>
      <c r="Y350" s="114">
        <f>$X$350*$K$350</f>
        <v>1.0718399999999999E-2</v>
      </c>
      <c r="Z350" s="114">
        <v>0</v>
      </c>
      <c r="AA350" s="115">
        <f>$Z$350*$K$350</f>
        <v>0</v>
      </c>
      <c r="AR350" s="6" t="s">
        <v>219</v>
      </c>
      <c r="AT350" s="6" t="s">
        <v>134</v>
      </c>
      <c r="AU350" s="6" t="s">
        <v>74</v>
      </c>
      <c r="AY350" s="6" t="s">
        <v>133</v>
      </c>
      <c r="BE350" s="116">
        <f>IF($U$350="základní",$N$350,0)</f>
        <v>0</v>
      </c>
      <c r="BF350" s="116">
        <f>IF($U$350="snížená",$N$350,0)</f>
        <v>0</v>
      </c>
      <c r="BG350" s="116">
        <f>IF($U$350="zákl. přenesená",$N$350,0)</f>
        <v>0</v>
      </c>
      <c r="BH350" s="116">
        <f>IF($U$350="sníž. přenesená",$N$350,0)</f>
        <v>0</v>
      </c>
      <c r="BI350" s="116">
        <f>IF($U$350="nulová",$N$350,0)</f>
        <v>0</v>
      </c>
      <c r="BJ350" s="6" t="s">
        <v>74</v>
      </c>
      <c r="BK350" s="116">
        <f>ROUND($L$350*$K$350,2)</f>
        <v>0</v>
      </c>
      <c r="BL350" s="6" t="s">
        <v>219</v>
      </c>
      <c r="BM350" s="6" t="s">
        <v>480</v>
      </c>
    </row>
    <row r="351" spans="2:65" s="6" customFormat="1" ht="18.75" customHeight="1" x14ac:dyDescent="0.3">
      <c r="B351" s="117"/>
      <c r="E351" s="118"/>
      <c r="F351" s="230" t="s">
        <v>481</v>
      </c>
      <c r="G351" s="231"/>
      <c r="H351" s="231"/>
      <c r="I351" s="231"/>
      <c r="K351" s="119">
        <v>18.48</v>
      </c>
      <c r="R351" s="120"/>
      <c r="T351" s="121"/>
      <c r="AA351" s="122"/>
      <c r="AT351" s="118" t="s">
        <v>141</v>
      </c>
      <c r="AU351" s="118" t="s">
        <v>74</v>
      </c>
      <c r="AV351" s="118" t="s">
        <v>84</v>
      </c>
      <c r="AW351" s="118" t="s">
        <v>94</v>
      </c>
      <c r="AX351" s="118" t="s">
        <v>67</v>
      </c>
      <c r="AY351" s="118" t="s">
        <v>133</v>
      </c>
    </row>
    <row r="352" spans="2:65" s="6" customFormat="1" ht="18.75" customHeight="1" x14ac:dyDescent="0.3">
      <c r="B352" s="123"/>
      <c r="E352" s="124"/>
      <c r="F352" s="232" t="s">
        <v>142</v>
      </c>
      <c r="G352" s="233"/>
      <c r="H352" s="233"/>
      <c r="I352" s="233"/>
      <c r="K352" s="125">
        <v>18.48</v>
      </c>
      <c r="R352" s="126"/>
      <c r="T352" s="127"/>
      <c r="AA352" s="128"/>
      <c r="AT352" s="124" t="s">
        <v>141</v>
      </c>
      <c r="AU352" s="124" t="s">
        <v>74</v>
      </c>
      <c r="AV352" s="124" t="s">
        <v>138</v>
      </c>
      <c r="AW352" s="124" t="s">
        <v>94</v>
      </c>
      <c r="AX352" s="124" t="s">
        <v>74</v>
      </c>
      <c r="AY352" s="124" t="s">
        <v>133</v>
      </c>
    </row>
    <row r="353" spans="2:65" s="6" customFormat="1" ht="15.75" customHeight="1" x14ac:dyDescent="0.3">
      <c r="B353" s="19"/>
      <c r="C353" s="109">
        <v>83</v>
      </c>
      <c r="D353" s="109" t="s">
        <v>134</v>
      </c>
      <c r="E353" s="110" t="s">
        <v>482</v>
      </c>
      <c r="F353" s="236" t="s">
        <v>483</v>
      </c>
      <c r="G353" s="235"/>
      <c r="H353" s="235"/>
      <c r="I353" s="235"/>
      <c r="J353" s="111" t="s">
        <v>137</v>
      </c>
      <c r="K353" s="112">
        <v>114.495</v>
      </c>
      <c r="L353" s="234"/>
      <c r="M353" s="235"/>
      <c r="N353" s="234">
        <f>ROUND($L$353*$K$353,2)</f>
        <v>0</v>
      </c>
      <c r="O353" s="235"/>
      <c r="P353" s="235"/>
      <c r="Q353" s="235"/>
      <c r="R353" s="20"/>
      <c r="T353" s="113"/>
      <c r="U353" s="26" t="s">
        <v>32</v>
      </c>
      <c r="V353" s="114">
        <v>0</v>
      </c>
      <c r="W353" s="114">
        <f>$V$353*$K$353</f>
        <v>0</v>
      </c>
      <c r="X353" s="114">
        <v>0</v>
      </c>
      <c r="Y353" s="114">
        <f>$X$353*$K$353</f>
        <v>0</v>
      </c>
      <c r="Z353" s="114">
        <v>0</v>
      </c>
      <c r="AA353" s="115">
        <f>$Z$353*$K$353</f>
        <v>0</v>
      </c>
      <c r="AR353" s="6" t="s">
        <v>219</v>
      </c>
      <c r="AT353" s="6" t="s">
        <v>134</v>
      </c>
      <c r="AU353" s="6" t="s">
        <v>74</v>
      </c>
      <c r="AY353" s="6" t="s">
        <v>133</v>
      </c>
      <c r="BE353" s="116">
        <f>IF($U$353="základní",$N$353,0)</f>
        <v>0</v>
      </c>
      <c r="BF353" s="116">
        <f>IF($U$353="snížená",$N$353,0)</f>
        <v>0</v>
      </c>
      <c r="BG353" s="116">
        <f>IF($U$353="zákl. přenesená",$N$353,0)</f>
        <v>0</v>
      </c>
      <c r="BH353" s="116">
        <f>IF($U$353="sníž. přenesená",$N$353,0)</f>
        <v>0</v>
      </c>
      <c r="BI353" s="116">
        <f>IF($U$353="nulová",$N$353,0)</f>
        <v>0</v>
      </c>
      <c r="BJ353" s="6" t="s">
        <v>74</v>
      </c>
      <c r="BK353" s="116">
        <f>ROUND($L$353*$K$353,2)</f>
        <v>0</v>
      </c>
      <c r="BL353" s="6" t="s">
        <v>219</v>
      </c>
      <c r="BM353" s="6" t="s">
        <v>484</v>
      </c>
    </row>
    <row r="354" spans="2:65" s="6" customFormat="1" ht="18.75" customHeight="1" x14ac:dyDescent="0.3">
      <c r="B354" s="133"/>
      <c r="E354" s="134"/>
      <c r="F354" s="228" t="s">
        <v>485</v>
      </c>
      <c r="G354" s="229"/>
      <c r="H354" s="229"/>
      <c r="I354" s="229"/>
      <c r="K354" s="134"/>
      <c r="R354" s="135"/>
      <c r="T354" s="136"/>
      <c r="AA354" s="137"/>
      <c r="AT354" s="134" t="s">
        <v>141</v>
      </c>
      <c r="AU354" s="134" t="s">
        <v>74</v>
      </c>
      <c r="AV354" s="134" t="s">
        <v>74</v>
      </c>
      <c r="AW354" s="134" t="s">
        <v>94</v>
      </c>
      <c r="AX354" s="134" t="s">
        <v>67</v>
      </c>
      <c r="AY354" s="134" t="s">
        <v>133</v>
      </c>
    </row>
    <row r="355" spans="2:65" s="6" customFormat="1" ht="32.25" customHeight="1" x14ac:dyDescent="0.3">
      <c r="B355" s="117"/>
      <c r="E355" s="118"/>
      <c r="F355" s="230" t="s">
        <v>486</v>
      </c>
      <c r="G355" s="231"/>
      <c r="H355" s="231"/>
      <c r="I355" s="231"/>
      <c r="K355" s="119">
        <v>103</v>
      </c>
      <c r="R355" s="120"/>
      <c r="T355" s="121"/>
      <c r="AA355" s="122"/>
      <c r="AT355" s="118" t="s">
        <v>141</v>
      </c>
      <c r="AU355" s="118" t="s">
        <v>74</v>
      </c>
      <c r="AV355" s="118" t="s">
        <v>84</v>
      </c>
      <c r="AW355" s="118" t="s">
        <v>94</v>
      </c>
      <c r="AX355" s="118" t="s">
        <v>67</v>
      </c>
      <c r="AY355" s="118" t="s">
        <v>133</v>
      </c>
    </row>
    <row r="356" spans="2:65" s="6" customFormat="1" ht="18.75" customHeight="1" x14ac:dyDescent="0.3">
      <c r="B356" s="117"/>
      <c r="E356" s="118"/>
      <c r="F356" s="230" t="s">
        <v>487</v>
      </c>
      <c r="G356" s="231"/>
      <c r="H356" s="231"/>
      <c r="I356" s="231"/>
      <c r="K356" s="119">
        <v>11.494999999999999</v>
      </c>
      <c r="R356" s="120"/>
      <c r="T356" s="121"/>
      <c r="AA356" s="122"/>
      <c r="AT356" s="118" t="s">
        <v>141</v>
      </c>
      <c r="AU356" s="118" t="s">
        <v>74</v>
      </c>
      <c r="AV356" s="118" t="s">
        <v>84</v>
      </c>
      <c r="AW356" s="118" t="s">
        <v>94</v>
      </c>
      <c r="AX356" s="118" t="s">
        <v>67</v>
      </c>
      <c r="AY356" s="118" t="s">
        <v>133</v>
      </c>
    </row>
    <row r="357" spans="2:65" s="6" customFormat="1" ht="18.75" customHeight="1" x14ac:dyDescent="0.3">
      <c r="B357" s="123"/>
      <c r="E357" s="124"/>
      <c r="F357" s="232" t="s">
        <v>142</v>
      </c>
      <c r="G357" s="233"/>
      <c r="H357" s="233"/>
      <c r="I357" s="233"/>
      <c r="K357" s="125">
        <v>114.495</v>
      </c>
      <c r="R357" s="126"/>
      <c r="T357" s="127"/>
      <c r="AA357" s="128"/>
      <c r="AT357" s="124" t="s">
        <v>141</v>
      </c>
      <c r="AU357" s="124" t="s">
        <v>74</v>
      </c>
      <c r="AV357" s="124" t="s">
        <v>138</v>
      </c>
      <c r="AW357" s="124" t="s">
        <v>94</v>
      </c>
      <c r="AX357" s="124" t="s">
        <v>74</v>
      </c>
      <c r="AY357" s="124" t="s">
        <v>133</v>
      </c>
    </row>
    <row r="358" spans="2:65" s="6" customFormat="1" ht="15.75" customHeight="1" x14ac:dyDescent="0.3">
      <c r="B358" s="19"/>
      <c r="C358" s="129">
        <v>84</v>
      </c>
      <c r="D358" s="129" t="s">
        <v>163</v>
      </c>
      <c r="E358" s="130" t="s">
        <v>488</v>
      </c>
      <c r="F358" s="238" t="s">
        <v>489</v>
      </c>
      <c r="G358" s="239"/>
      <c r="H358" s="239"/>
      <c r="I358" s="239"/>
      <c r="J358" s="131" t="s">
        <v>152</v>
      </c>
      <c r="K358" s="132">
        <v>1.94</v>
      </c>
      <c r="L358" s="240"/>
      <c r="M358" s="239"/>
      <c r="N358" s="240">
        <f>ROUND($L$358*$K$358,2)</f>
        <v>0</v>
      </c>
      <c r="O358" s="235"/>
      <c r="P358" s="235"/>
      <c r="Q358" s="235"/>
      <c r="R358" s="20"/>
      <c r="T358" s="113"/>
      <c r="U358" s="26" t="s">
        <v>32</v>
      </c>
      <c r="V358" s="114">
        <v>0</v>
      </c>
      <c r="W358" s="114">
        <f>$V$358*$K$358</f>
        <v>0</v>
      </c>
      <c r="X358" s="114">
        <v>0</v>
      </c>
      <c r="Y358" s="114">
        <f>$X$358*$K$358</f>
        <v>0</v>
      </c>
      <c r="Z358" s="114">
        <v>0</v>
      </c>
      <c r="AA358" s="115">
        <f>$Z$358*$K$358</f>
        <v>0</v>
      </c>
      <c r="AR358" s="6" t="s">
        <v>309</v>
      </c>
      <c r="AT358" s="6" t="s">
        <v>163</v>
      </c>
      <c r="AU358" s="6" t="s">
        <v>74</v>
      </c>
      <c r="AY358" s="6" t="s">
        <v>133</v>
      </c>
      <c r="BE358" s="116">
        <f>IF($U$358="základní",$N$358,0)</f>
        <v>0</v>
      </c>
      <c r="BF358" s="116">
        <f>IF($U$358="snížená",$N$358,0)</f>
        <v>0</v>
      </c>
      <c r="BG358" s="116">
        <f>IF($U$358="zákl. přenesená",$N$358,0)</f>
        <v>0</v>
      </c>
      <c r="BH358" s="116">
        <f>IF($U$358="sníž. přenesená",$N$358,0)</f>
        <v>0</v>
      </c>
      <c r="BI358" s="116">
        <f>IF($U$358="nulová",$N$358,0)</f>
        <v>0</v>
      </c>
      <c r="BJ358" s="6" t="s">
        <v>74</v>
      </c>
      <c r="BK358" s="116">
        <f>ROUND($L$358*$K$358,2)</f>
        <v>0</v>
      </c>
      <c r="BL358" s="6" t="s">
        <v>219</v>
      </c>
      <c r="BM358" s="6" t="s">
        <v>490</v>
      </c>
    </row>
    <row r="359" spans="2:65" s="6" customFormat="1" ht="18.75" customHeight="1" x14ac:dyDescent="0.3">
      <c r="B359" s="117"/>
      <c r="E359" s="118"/>
      <c r="F359" s="230" t="s">
        <v>491</v>
      </c>
      <c r="G359" s="231"/>
      <c r="H359" s="231"/>
      <c r="I359" s="231"/>
      <c r="K359" s="119">
        <v>1.9403999999999999</v>
      </c>
      <c r="R359" s="120"/>
      <c r="T359" s="121"/>
      <c r="AA359" s="122"/>
      <c r="AT359" s="118" t="s">
        <v>141</v>
      </c>
      <c r="AU359" s="118" t="s">
        <v>74</v>
      </c>
      <c r="AV359" s="118" t="s">
        <v>84</v>
      </c>
      <c r="AW359" s="118" t="s">
        <v>94</v>
      </c>
      <c r="AX359" s="118" t="s">
        <v>67</v>
      </c>
      <c r="AY359" s="118" t="s">
        <v>133</v>
      </c>
    </row>
    <row r="360" spans="2:65" s="6" customFormat="1" ht="18.75" customHeight="1" x14ac:dyDescent="0.3">
      <c r="B360" s="123"/>
      <c r="E360" s="124"/>
      <c r="F360" s="232" t="s">
        <v>142</v>
      </c>
      <c r="G360" s="233"/>
      <c r="H360" s="233"/>
      <c r="I360" s="233"/>
      <c r="K360" s="125">
        <v>1.9403999999999999</v>
      </c>
      <c r="R360" s="126"/>
      <c r="T360" s="127"/>
      <c r="AA360" s="128"/>
      <c r="AT360" s="124" t="s">
        <v>141</v>
      </c>
      <c r="AU360" s="124" t="s">
        <v>74</v>
      </c>
      <c r="AV360" s="124" t="s">
        <v>138</v>
      </c>
      <c r="AW360" s="124" t="s">
        <v>94</v>
      </c>
      <c r="AX360" s="124" t="s">
        <v>74</v>
      </c>
      <c r="AY360" s="124" t="s">
        <v>133</v>
      </c>
    </row>
    <row r="361" spans="2:65" s="6" customFormat="1" ht="27" customHeight="1" x14ac:dyDescent="0.3">
      <c r="B361" s="19"/>
      <c r="C361" s="129">
        <v>85</v>
      </c>
      <c r="D361" s="129" t="s">
        <v>163</v>
      </c>
      <c r="E361" s="130" t="s">
        <v>492</v>
      </c>
      <c r="F361" s="238" t="s">
        <v>493</v>
      </c>
      <c r="G361" s="239"/>
      <c r="H361" s="239"/>
      <c r="I361" s="239"/>
      <c r="J361" s="131" t="s">
        <v>137</v>
      </c>
      <c r="K361" s="132">
        <v>9.5169999999999995</v>
      </c>
      <c r="L361" s="240"/>
      <c r="M361" s="239"/>
      <c r="N361" s="240">
        <f>ROUND($L$361*$K$361,2)</f>
        <v>0</v>
      </c>
      <c r="O361" s="235"/>
      <c r="P361" s="235"/>
      <c r="Q361" s="235"/>
      <c r="R361" s="20"/>
      <c r="T361" s="113"/>
      <c r="U361" s="26" t="s">
        <v>32</v>
      </c>
      <c r="V361" s="114">
        <v>0</v>
      </c>
      <c r="W361" s="114">
        <f>$V$361*$K$361</f>
        <v>0</v>
      </c>
      <c r="X361" s="114">
        <v>0</v>
      </c>
      <c r="Y361" s="114">
        <f>$X$361*$K$361</f>
        <v>0</v>
      </c>
      <c r="Z361" s="114">
        <v>0</v>
      </c>
      <c r="AA361" s="115">
        <f>$Z$361*$K$361</f>
        <v>0</v>
      </c>
      <c r="AR361" s="6" t="s">
        <v>309</v>
      </c>
      <c r="AT361" s="6" t="s">
        <v>163</v>
      </c>
      <c r="AU361" s="6" t="s">
        <v>74</v>
      </c>
      <c r="AY361" s="6" t="s">
        <v>133</v>
      </c>
      <c r="BE361" s="116">
        <f>IF($U$361="základní",$N$361,0)</f>
        <v>0</v>
      </c>
      <c r="BF361" s="116">
        <f>IF($U$361="snížená",$N$361,0)</f>
        <v>0</v>
      </c>
      <c r="BG361" s="116">
        <f>IF($U$361="zákl. přenesená",$N$361,0)</f>
        <v>0</v>
      </c>
      <c r="BH361" s="116">
        <f>IF($U$361="sníž. přenesená",$N$361,0)</f>
        <v>0</v>
      </c>
      <c r="BI361" s="116">
        <f>IF($U$361="nulová",$N$361,0)</f>
        <v>0</v>
      </c>
      <c r="BJ361" s="6" t="s">
        <v>74</v>
      </c>
      <c r="BK361" s="116">
        <f>ROUND($L$361*$K$361,2)</f>
        <v>0</v>
      </c>
      <c r="BL361" s="6" t="s">
        <v>219</v>
      </c>
      <c r="BM361" s="6" t="s">
        <v>494</v>
      </c>
    </row>
    <row r="362" spans="2:65" s="6" customFormat="1" ht="18.75" customHeight="1" x14ac:dyDescent="0.3">
      <c r="B362" s="117"/>
      <c r="E362" s="118"/>
      <c r="F362" s="230" t="s">
        <v>495</v>
      </c>
      <c r="G362" s="231"/>
      <c r="H362" s="231"/>
      <c r="I362" s="231"/>
      <c r="K362" s="119">
        <v>8.8452000000000002</v>
      </c>
      <c r="R362" s="120"/>
      <c r="T362" s="121"/>
      <c r="AA362" s="122"/>
      <c r="AT362" s="118" t="s">
        <v>141</v>
      </c>
      <c r="AU362" s="118" t="s">
        <v>74</v>
      </c>
      <c r="AV362" s="118" t="s">
        <v>84</v>
      </c>
      <c r="AW362" s="118" t="s">
        <v>94</v>
      </c>
      <c r="AX362" s="118" t="s">
        <v>67</v>
      </c>
      <c r="AY362" s="118" t="s">
        <v>133</v>
      </c>
    </row>
    <row r="363" spans="2:65" s="6" customFormat="1" ht="18.75" customHeight="1" x14ac:dyDescent="0.3">
      <c r="B363" s="117"/>
      <c r="E363" s="118"/>
      <c r="F363" s="230" t="s">
        <v>496</v>
      </c>
      <c r="G363" s="231"/>
      <c r="H363" s="231"/>
      <c r="I363" s="231"/>
      <c r="K363" s="119">
        <v>0.67200000000000004</v>
      </c>
      <c r="R363" s="120"/>
      <c r="T363" s="121"/>
      <c r="AA363" s="122"/>
      <c r="AT363" s="118" t="s">
        <v>141</v>
      </c>
      <c r="AU363" s="118" t="s">
        <v>74</v>
      </c>
      <c r="AV363" s="118" t="s">
        <v>84</v>
      </c>
      <c r="AW363" s="118" t="s">
        <v>94</v>
      </c>
      <c r="AX363" s="118" t="s">
        <v>67</v>
      </c>
      <c r="AY363" s="118" t="s">
        <v>133</v>
      </c>
    </row>
    <row r="364" spans="2:65" s="6" customFormat="1" ht="18.75" customHeight="1" x14ac:dyDescent="0.3">
      <c r="B364" s="123"/>
      <c r="E364" s="124"/>
      <c r="F364" s="232" t="s">
        <v>142</v>
      </c>
      <c r="G364" s="233"/>
      <c r="H364" s="233"/>
      <c r="I364" s="233"/>
      <c r="K364" s="125">
        <v>9.5172000000000008</v>
      </c>
      <c r="R364" s="126"/>
      <c r="T364" s="127"/>
      <c r="AA364" s="128"/>
      <c r="AT364" s="124" t="s">
        <v>141</v>
      </c>
      <c r="AU364" s="124" t="s">
        <v>74</v>
      </c>
      <c r="AV364" s="124" t="s">
        <v>138</v>
      </c>
      <c r="AW364" s="124" t="s">
        <v>94</v>
      </c>
      <c r="AX364" s="124" t="s">
        <v>74</v>
      </c>
      <c r="AY364" s="124" t="s">
        <v>133</v>
      </c>
    </row>
    <row r="365" spans="2:65" s="6" customFormat="1" ht="27" customHeight="1" x14ac:dyDescent="0.3">
      <c r="B365" s="19"/>
      <c r="C365" s="109">
        <v>86</v>
      </c>
      <c r="D365" s="109" t="s">
        <v>134</v>
      </c>
      <c r="E365" s="110" t="s">
        <v>497</v>
      </c>
      <c r="F365" s="236" t="s">
        <v>498</v>
      </c>
      <c r="G365" s="235"/>
      <c r="H365" s="235"/>
      <c r="I365" s="235"/>
      <c r="J365" s="111" t="s">
        <v>429</v>
      </c>
      <c r="K365" s="112">
        <v>912.93299999999999</v>
      </c>
      <c r="L365" s="234"/>
      <c r="M365" s="235"/>
      <c r="N365" s="234">
        <f>ROUND($L$365*$K$365,2)</f>
        <v>0</v>
      </c>
      <c r="O365" s="235"/>
      <c r="P365" s="235"/>
      <c r="Q365" s="235"/>
      <c r="R365" s="20"/>
      <c r="T365" s="113"/>
      <c r="U365" s="26" t="s">
        <v>32</v>
      </c>
      <c r="V365" s="114">
        <v>0</v>
      </c>
      <c r="W365" s="114">
        <f>$V$365*$K$365</f>
        <v>0</v>
      </c>
      <c r="X365" s="114">
        <v>0</v>
      </c>
      <c r="Y365" s="114">
        <f>$X$365*$K$365</f>
        <v>0</v>
      </c>
      <c r="Z365" s="114">
        <v>0</v>
      </c>
      <c r="AA365" s="115">
        <f>$Z$365*$K$365</f>
        <v>0</v>
      </c>
      <c r="AR365" s="6" t="s">
        <v>219</v>
      </c>
      <c r="AT365" s="6" t="s">
        <v>134</v>
      </c>
      <c r="AU365" s="6" t="s">
        <v>74</v>
      </c>
      <c r="AY365" s="6" t="s">
        <v>133</v>
      </c>
      <c r="BE365" s="116">
        <f>IF($U$365="základní",$N$365,0)</f>
        <v>0</v>
      </c>
      <c r="BF365" s="116">
        <f>IF($U$365="snížená",$N$365,0)</f>
        <v>0</v>
      </c>
      <c r="BG365" s="116">
        <f>IF($U$365="zákl. přenesená",$N$365,0)</f>
        <v>0</v>
      </c>
      <c r="BH365" s="116">
        <f>IF($U$365="sníž. přenesená",$N$365,0)</f>
        <v>0</v>
      </c>
      <c r="BI365" s="116">
        <f>IF($U$365="nulová",$N$365,0)</f>
        <v>0</v>
      </c>
      <c r="BJ365" s="6" t="s">
        <v>74</v>
      </c>
      <c r="BK365" s="116">
        <f>ROUND($L$365*$K$365,2)</f>
        <v>0</v>
      </c>
      <c r="BL365" s="6" t="s">
        <v>219</v>
      </c>
      <c r="BM365" s="6" t="s">
        <v>499</v>
      </c>
    </row>
    <row r="366" spans="2:65" s="100" customFormat="1" ht="37.5" customHeight="1" x14ac:dyDescent="0.35">
      <c r="B366" s="101"/>
      <c r="D366" s="102" t="s">
        <v>108</v>
      </c>
      <c r="E366" s="102"/>
      <c r="F366" s="102"/>
      <c r="G366" s="102"/>
      <c r="H366" s="102"/>
      <c r="I366" s="102"/>
      <c r="J366" s="102"/>
      <c r="K366" s="102"/>
      <c r="L366" s="102"/>
      <c r="M366" s="102"/>
      <c r="N366" s="225">
        <f>N367+N368+N369+N372+N375+N378+N381+N384+N388+N393+N396+N399+N402+N410+N411+N414</f>
        <v>0</v>
      </c>
      <c r="O366" s="226"/>
      <c r="P366" s="226"/>
      <c r="Q366" s="226"/>
      <c r="R366" s="104"/>
      <c r="T366" s="105"/>
      <c r="W366" s="106" t="e">
        <f>SUM($W$367:$W$414)</f>
        <v>#VALUE!</v>
      </c>
      <c r="Y366" s="106" t="e">
        <f>SUM($Y$367:$Y$414)</f>
        <v>#VALUE!</v>
      </c>
      <c r="AA366" s="107" t="e">
        <f>SUM($AA$367:$AA$414)</f>
        <v>#VALUE!</v>
      </c>
      <c r="AR366" s="103" t="s">
        <v>84</v>
      </c>
      <c r="AT366" s="103" t="s">
        <v>66</v>
      </c>
      <c r="AU366" s="103" t="s">
        <v>67</v>
      </c>
      <c r="AY366" s="103" t="s">
        <v>133</v>
      </c>
      <c r="BK366" s="108" t="e">
        <f>SUM($BK$367:$BK$414)</f>
        <v>#VALUE!</v>
      </c>
    </row>
    <row r="367" spans="2:65" s="6" customFormat="1" ht="27" customHeight="1" x14ac:dyDescent="0.3">
      <c r="B367" s="19"/>
      <c r="C367" s="109">
        <v>87</v>
      </c>
      <c r="D367" s="109" t="s">
        <v>134</v>
      </c>
      <c r="E367" s="110" t="s">
        <v>500</v>
      </c>
      <c r="F367" s="236" t="s">
        <v>501</v>
      </c>
      <c r="G367" s="235"/>
      <c r="H367" s="235"/>
      <c r="I367" s="235"/>
      <c r="J367" s="111" t="s">
        <v>387</v>
      </c>
      <c r="K367" s="112">
        <v>239</v>
      </c>
      <c r="L367" s="234"/>
      <c r="M367" s="235"/>
      <c r="N367" s="234">
        <f>ROUND($L$367*$K$367,2)</f>
        <v>0</v>
      </c>
      <c r="O367" s="235"/>
      <c r="P367" s="235"/>
      <c r="Q367" s="235"/>
      <c r="R367" s="20"/>
      <c r="T367" s="113"/>
      <c r="U367" s="26" t="s">
        <v>32</v>
      </c>
      <c r="V367" s="114">
        <v>0.14000000000000001</v>
      </c>
      <c r="W367" s="114">
        <f>$V$367*$K$367</f>
        <v>33.46</v>
      </c>
      <c r="X367" s="114">
        <v>0</v>
      </c>
      <c r="Y367" s="114">
        <f>$X$367*$K$367</f>
        <v>0</v>
      </c>
      <c r="Z367" s="114">
        <v>1.4E-2</v>
      </c>
      <c r="AA367" s="115">
        <f>$Z$367*$K$367</f>
        <v>3.3460000000000001</v>
      </c>
      <c r="AR367" s="6" t="s">
        <v>219</v>
      </c>
      <c r="AT367" s="6" t="s">
        <v>134</v>
      </c>
      <c r="AU367" s="6" t="s">
        <v>74</v>
      </c>
      <c r="AY367" s="6" t="s">
        <v>133</v>
      </c>
      <c r="BE367" s="116">
        <f>IF($U$367="základní",$N$367,0)</f>
        <v>0</v>
      </c>
      <c r="BF367" s="116">
        <f>IF($U$367="snížená",$N$367,0)</f>
        <v>0</v>
      </c>
      <c r="BG367" s="116">
        <f>IF($U$367="zákl. přenesená",$N$367,0)</f>
        <v>0</v>
      </c>
      <c r="BH367" s="116">
        <f>IF($U$367="sníž. přenesená",$N$367,0)</f>
        <v>0</v>
      </c>
      <c r="BI367" s="116">
        <f>IF($U$367="nulová",$N$367,0)</f>
        <v>0</v>
      </c>
      <c r="BJ367" s="6" t="s">
        <v>74</v>
      </c>
      <c r="BK367" s="116">
        <f>ROUND($L$367*$K$367,2)</f>
        <v>0</v>
      </c>
      <c r="BL367" s="6" t="s">
        <v>219</v>
      </c>
      <c r="BM367" s="6" t="s">
        <v>502</v>
      </c>
    </row>
    <row r="368" spans="2:65" s="6" customFormat="1" ht="15.75" customHeight="1" x14ac:dyDescent="0.3">
      <c r="B368" s="19"/>
      <c r="C368" s="109">
        <v>88</v>
      </c>
      <c r="D368" s="109" t="s">
        <v>134</v>
      </c>
      <c r="E368" s="110" t="s">
        <v>503</v>
      </c>
      <c r="F368" s="236" t="s">
        <v>504</v>
      </c>
      <c r="G368" s="235"/>
      <c r="H368" s="235"/>
      <c r="I368" s="235"/>
      <c r="J368" s="111" t="s">
        <v>137</v>
      </c>
      <c r="K368" s="112">
        <v>135.34299999999999</v>
      </c>
      <c r="L368" s="234"/>
      <c r="M368" s="235"/>
      <c r="N368" s="234">
        <f>ROUND($L$368*$K$368,2)</f>
        <v>0</v>
      </c>
      <c r="O368" s="235"/>
      <c r="P368" s="235"/>
      <c r="Q368" s="235"/>
      <c r="R368" s="20"/>
      <c r="T368" s="113"/>
      <c r="U368" s="26" t="s">
        <v>32</v>
      </c>
      <c r="V368" s="114">
        <v>0</v>
      </c>
      <c r="W368" s="114">
        <f>$V$368*$K$368</f>
        <v>0</v>
      </c>
      <c r="X368" s="114">
        <v>0</v>
      </c>
      <c r="Y368" s="114">
        <f>$X$368*$K$368</f>
        <v>0</v>
      </c>
      <c r="Z368" s="114">
        <v>1.4E-2</v>
      </c>
      <c r="AA368" s="115">
        <f>$Z$368*$K$368</f>
        <v>1.8948019999999999</v>
      </c>
      <c r="AR368" s="6" t="s">
        <v>219</v>
      </c>
      <c r="AT368" s="6" t="s">
        <v>134</v>
      </c>
      <c r="AU368" s="6" t="s">
        <v>74</v>
      </c>
      <c r="AY368" s="6" t="s">
        <v>133</v>
      </c>
      <c r="BE368" s="116">
        <f>IF($U$368="základní",$N$368,0)</f>
        <v>0</v>
      </c>
      <c r="BF368" s="116">
        <f>IF($U$368="snížená",$N$368,0)</f>
        <v>0</v>
      </c>
      <c r="BG368" s="116">
        <f>IF($U$368="zákl. přenesená",$N$368,0)</f>
        <v>0</v>
      </c>
      <c r="BH368" s="116">
        <f>IF($U$368="sníž. přenesená",$N$368,0)</f>
        <v>0</v>
      </c>
      <c r="BI368" s="116">
        <f>IF($U$368="nulová",$N$368,0)</f>
        <v>0</v>
      </c>
      <c r="BJ368" s="6" t="s">
        <v>74</v>
      </c>
      <c r="BK368" s="116">
        <f>ROUND($L$368*$K$368,2)</f>
        <v>0</v>
      </c>
      <c r="BL368" s="6" t="s">
        <v>219</v>
      </c>
      <c r="BM368" s="6" t="s">
        <v>505</v>
      </c>
    </row>
    <row r="369" spans="2:65" s="6" customFormat="1" ht="15.75" customHeight="1" x14ac:dyDescent="0.3">
      <c r="B369" s="19"/>
      <c r="C369" s="109">
        <v>89</v>
      </c>
      <c r="D369" s="109" t="s">
        <v>134</v>
      </c>
      <c r="E369" s="110" t="s">
        <v>506</v>
      </c>
      <c r="F369" s="236" t="s">
        <v>507</v>
      </c>
      <c r="G369" s="235"/>
      <c r="H369" s="235"/>
      <c r="I369" s="235"/>
      <c r="J369" s="111" t="s">
        <v>137</v>
      </c>
      <c r="K369" s="112">
        <v>135.34299999999999</v>
      </c>
      <c r="L369" s="234"/>
      <c r="M369" s="235"/>
      <c r="N369" s="234">
        <f>ROUND($L$369*$K$369,2)</f>
        <v>0</v>
      </c>
      <c r="O369" s="235"/>
      <c r="P369" s="235"/>
      <c r="Q369" s="235"/>
      <c r="R369" s="20"/>
      <c r="T369" s="113"/>
      <c r="U369" s="26" t="s">
        <v>32</v>
      </c>
      <c r="V369" s="114">
        <v>0</v>
      </c>
      <c r="W369" s="114">
        <f>$V$369*$K$369</f>
        <v>0</v>
      </c>
      <c r="X369" s="114">
        <v>0</v>
      </c>
      <c r="Y369" s="114">
        <f>$X$369*$K$369</f>
        <v>0</v>
      </c>
      <c r="Z369" s="114">
        <v>0</v>
      </c>
      <c r="AA369" s="115">
        <f>$Z$369*$K$369</f>
        <v>0</v>
      </c>
      <c r="AR369" s="6" t="s">
        <v>219</v>
      </c>
      <c r="AT369" s="6" t="s">
        <v>134</v>
      </c>
      <c r="AU369" s="6" t="s">
        <v>74</v>
      </c>
      <c r="AY369" s="6" t="s">
        <v>133</v>
      </c>
      <c r="BE369" s="116">
        <f>IF($U$369="základní",$N$369,0)</f>
        <v>0</v>
      </c>
      <c r="BF369" s="116">
        <f>IF($U$369="snížená",$N$369,0)</f>
        <v>0</v>
      </c>
      <c r="BG369" s="116">
        <f>IF($U$369="zákl. přenesená",$N$369,0)</f>
        <v>0</v>
      </c>
      <c r="BH369" s="116">
        <f>IF($U$369="sníž. přenesená",$N$369,0)</f>
        <v>0</v>
      </c>
      <c r="BI369" s="116">
        <f>IF($U$369="nulová",$N$369,0)</f>
        <v>0</v>
      </c>
      <c r="BJ369" s="6" t="s">
        <v>74</v>
      </c>
      <c r="BK369" s="116">
        <f>ROUND($L$369*$K$369,2)</f>
        <v>0</v>
      </c>
      <c r="BL369" s="6" t="s">
        <v>219</v>
      </c>
      <c r="BM369" s="6" t="s">
        <v>508</v>
      </c>
    </row>
    <row r="370" spans="2:65" s="6" customFormat="1" ht="18.75" customHeight="1" x14ac:dyDescent="0.3">
      <c r="B370" s="117"/>
      <c r="E370" s="118"/>
      <c r="F370" s="230" t="s">
        <v>509</v>
      </c>
      <c r="G370" s="231"/>
      <c r="H370" s="231"/>
      <c r="I370" s="231"/>
      <c r="K370" s="119">
        <v>135.3425</v>
      </c>
      <c r="R370" s="120"/>
      <c r="T370" s="121"/>
      <c r="AA370" s="122"/>
      <c r="AT370" s="118" t="s">
        <v>141</v>
      </c>
      <c r="AU370" s="118" t="s">
        <v>74</v>
      </c>
      <c r="AV370" s="118" t="s">
        <v>84</v>
      </c>
      <c r="AW370" s="118" t="s">
        <v>94</v>
      </c>
      <c r="AX370" s="118" t="s">
        <v>67</v>
      </c>
      <c r="AY370" s="118" t="s">
        <v>133</v>
      </c>
    </row>
    <row r="371" spans="2:65" s="6" customFormat="1" ht="18.75" customHeight="1" x14ac:dyDescent="0.3">
      <c r="B371" s="123"/>
      <c r="E371" s="124"/>
      <c r="F371" s="232" t="s">
        <v>142</v>
      </c>
      <c r="G371" s="233"/>
      <c r="H371" s="233"/>
      <c r="I371" s="233"/>
      <c r="K371" s="125">
        <v>135.3425</v>
      </c>
      <c r="R371" s="126"/>
      <c r="T371" s="127"/>
      <c r="AA371" s="128"/>
      <c r="AT371" s="124" t="s">
        <v>141</v>
      </c>
      <c r="AU371" s="124" t="s">
        <v>74</v>
      </c>
      <c r="AV371" s="124" t="s">
        <v>138</v>
      </c>
      <c r="AW371" s="124" t="s">
        <v>94</v>
      </c>
      <c r="AX371" s="124" t="s">
        <v>74</v>
      </c>
      <c r="AY371" s="124" t="s">
        <v>133</v>
      </c>
    </row>
    <row r="372" spans="2:65" s="6" customFormat="1" ht="27" customHeight="1" x14ac:dyDescent="0.3">
      <c r="B372" s="19"/>
      <c r="C372" s="109">
        <v>90</v>
      </c>
      <c r="D372" s="109" t="s">
        <v>134</v>
      </c>
      <c r="E372" s="110" t="s">
        <v>510</v>
      </c>
      <c r="F372" s="236" t="s">
        <v>511</v>
      </c>
      <c r="G372" s="235"/>
      <c r="H372" s="235"/>
      <c r="I372" s="235"/>
      <c r="J372" s="111" t="s">
        <v>137</v>
      </c>
      <c r="K372" s="112">
        <v>174.4</v>
      </c>
      <c r="L372" s="234"/>
      <c r="M372" s="235"/>
      <c r="N372" s="234">
        <f>ROUND($L$372*$K$372,2)</f>
        <v>0</v>
      </c>
      <c r="O372" s="235"/>
      <c r="P372" s="235"/>
      <c r="Q372" s="235"/>
      <c r="R372" s="20"/>
      <c r="T372" s="113"/>
      <c r="U372" s="26" t="s">
        <v>32</v>
      </c>
      <c r="V372" s="114">
        <v>6.8000000000000005E-2</v>
      </c>
      <c r="W372" s="114">
        <f>$V$372*$K$372</f>
        <v>11.859200000000001</v>
      </c>
      <c r="X372" s="114">
        <v>0</v>
      </c>
      <c r="Y372" s="114">
        <f>$X$372*$K$372</f>
        <v>0</v>
      </c>
      <c r="Z372" s="114">
        <v>0</v>
      </c>
      <c r="AA372" s="115">
        <f>$Z$372*$K$372</f>
        <v>0</v>
      </c>
      <c r="AR372" s="6" t="s">
        <v>219</v>
      </c>
      <c r="AT372" s="6" t="s">
        <v>134</v>
      </c>
      <c r="AU372" s="6" t="s">
        <v>74</v>
      </c>
      <c r="AY372" s="6" t="s">
        <v>133</v>
      </c>
      <c r="BE372" s="116">
        <f>IF($U$372="základní",$N$372,0)</f>
        <v>0</v>
      </c>
      <c r="BF372" s="116">
        <f>IF($U$372="snížená",$N$372,0)</f>
        <v>0</v>
      </c>
      <c r="BG372" s="116">
        <f>IF($U$372="zákl. přenesená",$N$372,0)</f>
        <v>0</v>
      </c>
      <c r="BH372" s="116">
        <f>IF($U$372="sníž. přenesená",$N$372,0)</f>
        <v>0</v>
      </c>
      <c r="BI372" s="116">
        <f>IF($U$372="nulová",$N$372,0)</f>
        <v>0</v>
      </c>
      <c r="BJ372" s="6" t="s">
        <v>74</v>
      </c>
      <c r="BK372" s="116">
        <f>ROUND($L$372*$K$372,2)</f>
        <v>0</v>
      </c>
      <c r="BL372" s="6" t="s">
        <v>219</v>
      </c>
      <c r="BM372" s="6" t="s">
        <v>512</v>
      </c>
    </row>
    <row r="373" spans="2:65" s="6" customFormat="1" ht="18.75" customHeight="1" x14ac:dyDescent="0.3">
      <c r="B373" s="117"/>
      <c r="E373" s="118"/>
      <c r="F373" s="230" t="s">
        <v>513</v>
      </c>
      <c r="G373" s="231"/>
      <c r="H373" s="231"/>
      <c r="I373" s="231"/>
      <c r="K373" s="119">
        <v>174.4</v>
      </c>
      <c r="R373" s="120"/>
      <c r="T373" s="121"/>
      <c r="AA373" s="122"/>
      <c r="AT373" s="118" t="s">
        <v>141</v>
      </c>
      <c r="AU373" s="118" t="s">
        <v>74</v>
      </c>
      <c r="AV373" s="118" t="s">
        <v>84</v>
      </c>
      <c r="AW373" s="118" t="s">
        <v>94</v>
      </c>
      <c r="AX373" s="118" t="s">
        <v>67</v>
      </c>
      <c r="AY373" s="118" t="s">
        <v>133</v>
      </c>
    </row>
    <row r="374" spans="2:65" s="6" customFormat="1" ht="18.75" customHeight="1" x14ac:dyDescent="0.3">
      <c r="B374" s="123"/>
      <c r="E374" s="124"/>
      <c r="F374" s="232" t="s">
        <v>142</v>
      </c>
      <c r="G374" s="233"/>
      <c r="H374" s="233"/>
      <c r="I374" s="233"/>
      <c r="K374" s="125">
        <v>174.4</v>
      </c>
      <c r="R374" s="126"/>
      <c r="T374" s="127"/>
      <c r="AA374" s="128"/>
      <c r="AT374" s="124" t="s">
        <v>141</v>
      </c>
      <c r="AU374" s="124" t="s">
        <v>74</v>
      </c>
      <c r="AV374" s="124" t="s">
        <v>138</v>
      </c>
      <c r="AW374" s="124" t="s">
        <v>94</v>
      </c>
      <c r="AX374" s="124" t="s">
        <v>74</v>
      </c>
      <c r="AY374" s="124" t="s">
        <v>133</v>
      </c>
    </row>
    <row r="375" spans="2:65" s="6" customFormat="1" ht="27" customHeight="1" x14ac:dyDescent="0.3">
      <c r="B375" s="19"/>
      <c r="C375" s="109">
        <v>91</v>
      </c>
      <c r="D375" s="109" t="s">
        <v>134</v>
      </c>
      <c r="E375" s="110" t="s">
        <v>514</v>
      </c>
      <c r="F375" s="236" t="s">
        <v>515</v>
      </c>
      <c r="G375" s="235"/>
      <c r="H375" s="235"/>
      <c r="I375" s="235"/>
      <c r="J375" s="111" t="s">
        <v>152</v>
      </c>
      <c r="K375" s="112">
        <v>1.411</v>
      </c>
      <c r="L375" s="234"/>
      <c r="M375" s="235"/>
      <c r="N375" s="234">
        <f>ROUND($L$375*$K$375,2)</f>
        <v>0</v>
      </c>
      <c r="O375" s="235"/>
      <c r="P375" s="235"/>
      <c r="Q375" s="235"/>
      <c r="R375" s="20"/>
      <c r="T375" s="113"/>
      <c r="U375" s="26" t="s">
        <v>32</v>
      </c>
      <c r="V375" s="114">
        <v>0</v>
      </c>
      <c r="W375" s="114">
        <f>$V$375*$K$375</f>
        <v>0</v>
      </c>
      <c r="X375" s="114">
        <v>2.3369999999999998E-2</v>
      </c>
      <c r="Y375" s="114">
        <f>$X$375*$K$375</f>
        <v>3.2975069999999995E-2</v>
      </c>
      <c r="Z375" s="114">
        <v>0</v>
      </c>
      <c r="AA375" s="115">
        <f>$Z$375*$K$375</f>
        <v>0</v>
      </c>
      <c r="AR375" s="6" t="s">
        <v>219</v>
      </c>
      <c r="AT375" s="6" t="s">
        <v>134</v>
      </c>
      <c r="AU375" s="6" t="s">
        <v>74</v>
      </c>
      <c r="AY375" s="6" t="s">
        <v>133</v>
      </c>
      <c r="BE375" s="116">
        <f>IF($U$375="základní",$N$375,0)</f>
        <v>0</v>
      </c>
      <c r="BF375" s="116">
        <f>IF($U$375="snížená",$N$375,0)</f>
        <v>0</v>
      </c>
      <c r="BG375" s="116">
        <f>IF($U$375="zákl. přenesená",$N$375,0)</f>
        <v>0</v>
      </c>
      <c r="BH375" s="116">
        <f>IF($U$375="sníž. přenesená",$N$375,0)</f>
        <v>0</v>
      </c>
      <c r="BI375" s="116">
        <f>IF($U$375="nulová",$N$375,0)</f>
        <v>0</v>
      </c>
      <c r="BJ375" s="6" t="s">
        <v>74</v>
      </c>
      <c r="BK375" s="116">
        <f>ROUND($L$375*$K$375,2)</f>
        <v>0</v>
      </c>
      <c r="BL375" s="6" t="s">
        <v>219</v>
      </c>
      <c r="BM375" s="6" t="s">
        <v>516</v>
      </c>
    </row>
    <row r="376" spans="2:65" s="6" customFormat="1" ht="18.75" customHeight="1" x14ac:dyDescent="0.3">
      <c r="B376" s="117"/>
      <c r="E376" s="118"/>
      <c r="F376" s="230" t="s">
        <v>517</v>
      </c>
      <c r="G376" s="231"/>
      <c r="H376" s="231"/>
      <c r="I376" s="231"/>
      <c r="K376" s="119">
        <v>1.41096</v>
      </c>
      <c r="R376" s="120"/>
      <c r="T376" s="121"/>
      <c r="AA376" s="122"/>
      <c r="AT376" s="118" t="s">
        <v>141</v>
      </c>
      <c r="AU376" s="118" t="s">
        <v>74</v>
      </c>
      <c r="AV376" s="118" t="s">
        <v>84</v>
      </c>
      <c r="AW376" s="118" t="s">
        <v>94</v>
      </c>
      <c r="AX376" s="118" t="s">
        <v>67</v>
      </c>
      <c r="AY376" s="118" t="s">
        <v>133</v>
      </c>
    </row>
    <row r="377" spans="2:65" s="6" customFormat="1" ht="18.75" customHeight="1" x14ac:dyDescent="0.3">
      <c r="B377" s="123"/>
      <c r="E377" s="124"/>
      <c r="F377" s="232" t="s">
        <v>142</v>
      </c>
      <c r="G377" s="233"/>
      <c r="H377" s="233"/>
      <c r="I377" s="233"/>
      <c r="K377" s="125">
        <v>1.41096</v>
      </c>
      <c r="R377" s="126"/>
      <c r="T377" s="127"/>
      <c r="AA377" s="128"/>
      <c r="AT377" s="124" t="s">
        <v>141</v>
      </c>
      <c r="AU377" s="124" t="s">
        <v>74</v>
      </c>
      <c r="AV377" s="124" t="s">
        <v>138</v>
      </c>
      <c r="AW377" s="124" t="s">
        <v>94</v>
      </c>
      <c r="AX377" s="124" t="s">
        <v>74</v>
      </c>
      <c r="AY377" s="124" t="s">
        <v>133</v>
      </c>
    </row>
    <row r="378" spans="2:65" s="6" customFormat="1" ht="15.75" customHeight="1" x14ac:dyDescent="0.3">
      <c r="B378" s="19"/>
      <c r="C378" s="109">
        <v>92</v>
      </c>
      <c r="D378" s="109" t="s">
        <v>134</v>
      </c>
      <c r="E378" s="110" t="s">
        <v>518</v>
      </c>
      <c r="F378" s="236" t="s">
        <v>519</v>
      </c>
      <c r="G378" s="235"/>
      <c r="H378" s="235"/>
      <c r="I378" s="235"/>
      <c r="J378" s="111" t="s">
        <v>137</v>
      </c>
      <c r="K378" s="112">
        <v>94.43</v>
      </c>
      <c r="L378" s="234"/>
      <c r="M378" s="235"/>
      <c r="N378" s="234">
        <f>ROUND($L$378*$K$378,2)</f>
        <v>0</v>
      </c>
      <c r="O378" s="235"/>
      <c r="P378" s="235"/>
      <c r="Q378" s="235"/>
      <c r="R378" s="20"/>
      <c r="T378" s="113"/>
      <c r="U378" s="26" t="s">
        <v>32</v>
      </c>
      <c r="V378" s="114">
        <v>0</v>
      </c>
      <c r="W378" s="114">
        <f>$V$378*$K$378</f>
        <v>0</v>
      </c>
      <c r="X378" s="114">
        <v>1.1310000000000001E-2</v>
      </c>
      <c r="Y378" s="114">
        <f>$X$378*$K$378</f>
        <v>1.0680033000000002</v>
      </c>
      <c r="Z378" s="114">
        <v>0</v>
      </c>
      <c r="AA378" s="115">
        <f>$Z$378*$K$378</f>
        <v>0</v>
      </c>
      <c r="AR378" s="6" t="s">
        <v>219</v>
      </c>
      <c r="AT378" s="6" t="s">
        <v>134</v>
      </c>
      <c r="AU378" s="6" t="s">
        <v>74</v>
      </c>
      <c r="AY378" s="6" t="s">
        <v>133</v>
      </c>
      <c r="BE378" s="116">
        <f>IF($U$378="základní",$N$378,0)</f>
        <v>0</v>
      </c>
      <c r="BF378" s="116">
        <f>IF($U$378="snížená",$N$378,0)</f>
        <v>0</v>
      </c>
      <c r="BG378" s="116">
        <f>IF($U$378="zákl. přenesená",$N$378,0)</f>
        <v>0</v>
      </c>
      <c r="BH378" s="116">
        <f>IF($U$378="sníž. přenesená",$N$378,0)</f>
        <v>0</v>
      </c>
      <c r="BI378" s="116">
        <f>IF($U$378="nulová",$N$378,0)</f>
        <v>0</v>
      </c>
      <c r="BJ378" s="6" t="s">
        <v>74</v>
      </c>
      <c r="BK378" s="116">
        <f>ROUND($L$378*$K$378,2)</f>
        <v>0</v>
      </c>
      <c r="BL378" s="6" t="s">
        <v>219</v>
      </c>
      <c r="BM378" s="6" t="s">
        <v>520</v>
      </c>
    </row>
    <row r="379" spans="2:65" s="6" customFormat="1" ht="18.75" customHeight="1" x14ac:dyDescent="0.3">
      <c r="B379" s="117"/>
      <c r="E379" s="118"/>
      <c r="F379" s="230" t="s">
        <v>1015</v>
      </c>
      <c r="G379" s="231"/>
      <c r="H379" s="231"/>
      <c r="I379" s="231"/>
      <c r="K379" s="119">
        <v>94.43</v>
      </c>
      <c r="R379" s="120"/>
      <c r="T379" s="121"/>
      <c r="AA379" s="122"/>
      <c r="AT379" s="118" t="s">
        <v>141</v>
      </c>
      <c r="AU379" s="118" t="s">
        <v>74</v>
      </c>
      <c r="AV379" s="118" t="s">
        <v>84</v>
      </c>
      <c r="AW379" s="118" t="s">
        <v>94</v>
      </c>
      <c r="AX379" s="118" t="s">
        <v>67</v>
      </c>
      <c r="AY379" s="118" t="s">
        <v>133</v>
      </c>
    </row>
    <row r="380" spans="2:65" s="6" customFormat="1" ht="18.75" customHeight="1" x14ac:dyDescent="0.3">
      <c r="B380" s="123"/>
      <c r="E380" s="124"/>
      <c r="F380" s="232" t="s">
        <v>142</v>
      </c>
      <c r="G380" s="233"/>
      <c r="H380" s="233"/>
      <c r="I380" s="233"/>
      <c r="K380" s="125">
        <v>94.43</v>
      </c>
      <c r="R380" s="126"/>
      <c r="T380" s="127"/>
      <c r="AA380" s="128"/>
      <c r="AT380" s="124" t="s">
        <v>141</v>
      </c>
      <c r="AU380" s="124" t="s">
        <v>74</v>
      </c>
      <c r="AV380" s="124" t="s">
        <v>138</v>
      </c>
      <c r="AW380" s="124" t="s">
        <v>94</v>
      </c>
      <c r="AX380" s="124" t="s">
        <v>74</v>
      </c>
      <c r="AY380" s="124" t="s">
        <v>133</v>
      </c>
    </row>
    <row r="381" spans="2:65" s="159" customFormat="1" ht="30.75" customHeight="1" x14ac:dyDescent="0.3">
      <c r="B381" s="123"/>
      <c r="C381" s="176">
        <v>93</v>
      </c>
      <c r="D381" s="176" t="s">
        <v>134</v>
      </c>
      <c r="E381" s="177" t="s">
        <v>518</v>
      </c>
      <c r="F381" s="241" t="s">
        <v>1016</v>
      </c>
      <c r="G381" s="242"/>
      <c r="H381" s="242"/>
      <c r="I381" s="242"/>
      <c r="J381" s="178" t="s">
        <v>137</v>
      </c>
      <c r="K381" s="179">
        <v>94.43</v>
      </c>
      <c r="L381" s="243"/>
      <c r="M381" s="242"/>
      <c r="N381" s="243">
        <f>ROUND($L$378*$K$378,2)</f>
        <v>0</v>
      </c>
      <c r="O381" s="242"/>
      <c r="P381" s="242"/>
      <c r="Q381" s="242"/>
      <c r="R381" s="126"/>
      <c r="T381" s="127"/>
      <c r="AA381" s="128"/>
      <c r="AT381" s="162"/>
      <c r="AU381" s="162"/>
      <c r="AV381" s="162"/>
      <c r="AW381" s="162"/>
      <c r="AX381" s="162"/>
      <c r="AY381" s="162"/>
    </row>
    <row r="382" spans="2:65" s="159" customFormat="1" ht="18.75" customHeight="1" x14ac:dyDescent="0.3">
      <c r="B382" s="123"/>
      <c r="C382" s="180"/>
      <c r="D382" s="180"/>
      <c r="E382" s="180"/>
      <c r="F382" s="248" t="s">
        <v>1015</v>
      </c>
      <c r="G382" s="249"/>
      <c r="H382" s="249"/>
      <c r="I382" s="249"/>
      <c r="J382" s="180"/>
      <c r="K382" s="181">
        <v>94.43</v>
      </c>
      <c r="L382" s="180"/>
      <c r="M382" s="180"/>
      <c r="N382" s="180"/>
      <c r="O382" s="180"/>
      <c r="P382" s="180"/>
      <c r="Q382" s="180"/>
      <c r="R382" s="126"/>
      <c r="T382" s="127"/>
      <c r="AA382" s="128"/>
      <c r="AT382" s="162"/>
      <c r="AU382" s="162"/>
      <c r="AV382" s="162"/>
      <c r="AW382" s="162"/>
      <c r="AX382" s="162"/>
      <c r="AY382" s="162"/>
    </row>
    <row r="383" spans="2:65" s="159" customFormat="1" ht="18.75" customHeight="1" x14ac:dyDescent="0.3">
      <c r="B383" s="123"/>
      <c r="E383" s="162"/>
      <c r="F383" s="232" t="s">
        <v>142</v>
      </c>
      <c r="G383" s="233"/>
      <c r="H383" s="233"/>
      <c r="I383" s="233"/>
      <c r="K383" s="125">
        <v>94.43</v>
      </c>
      <c r="R383" s="126"/>
      <c r="T383" s="127"/>
      <c r="AA383" s="128"/>
      <c r="AT383" s="162"/>
      <c r="AU383" s="162"/>
      <c r="AV383" s="162"/>
      <c r="AW383" s="162"/>
      <c r="AX383" s="162"/>
      <c r="AY383" s="162"/>
    </row>
    <row r="384" spans="2:65" s="6" customFormat="1" ht="15.75" customHeight="1" x14ac:dyDescent="0.3">
      <c r="B384" s="19"/>
      <c r="C384" s="109">
        <v>94</v>
      </c>
      <c r="D384" s="109" t="s">
        <v>134</v>
      </c>
      <c r="E384" s="110" t="s">
        <v>521</v>
      </c>
      <c r="F384" s="236" t="s">
        <v>522</v>
      </c>
      <c r="G384" s="235"/>
      <c r="H384" s="235"/>
      <c r="I384" s="235"/>
      <c r="J384" s="111" t="s">
        <v>137</v>
      </c>
      <c r="K384" s="112">
        <v>5.73</v>
      </c>
      <c r="L384" s="234"/>
      <c r="M384" s="235"/>
      <c r="N384" s="234">
        <f>ROUND($L$384*$K$384,2)</f>
        <v>0</v>
      </c>
      <c r="O384" s="235"/>
      <c r="P384" s="235"/>
      <c r="Q384" s="235"/>
      <c r="R384" s="20"/>
      <c r="T384" s="113"/>
      <c r="U384" s="26" t="s">
        <v>32</v>
      </c>
      <c r="V384" s="114">
        <v>0</v>
      </c>
      <c r="W384" s="114">
        <f>$V$384*$K$384</f>
        <v>0</v>
      </c>
      <c r="X384" s="114">
        <v>1.9000000000000001E-4</v>
      </c>
      <c r="Y384" s="114">
        <f>$X$384*$K$384</f>
        <v>1.0887000000000002E-3</v>
      </c>
      <c r="Z384" s="114">
        <v>0</v>
      </c>
      <c r="AA384" s="115">
        <f>$Z$384*$K$384</f>
        <v>0</v>
      </c>
      <c r="AR384" s="6" t="s">
        <v>219</v>
      </c>
      <c r="AT384" s="6" t="s">
        <v>134</v>
      </c>
      <c r="AU384" s="6" t="s">
        <v>74</v>
      </c>
      <c r="AY384" s="6" t="s">
        <v>133</v>
      </c>
      <c r="BE384" s="116">
        <f>IF($U$384="základní",$N$384,0)</f>
        <v>0</v>
      </c>
      <c r="BF384" s="116">
        <f>IF($U$384="snížená",$N$384,0)</f>
        <v>0</v>
      </c>
      <c r="BG384" s="116">
        <f>IF($U$384="zákl. přenesená",$N$384,0)</f>
        <v>0</v>
      </c>
      <c r="BH384" s="116">
        <f>IF($U$384="sníž. přenesená",$N$384,0)</f>
        <v>0</v>
      </c>
      <c r="BI384" s="116">
        <f>IF($U$384="nulová",$N$384,0)</f>
        <v>0</v>
      </c>
      <c r="BJ384" s="6" t="s">
        <v>74</v>
      </c>
      <c r="BK384" s="116">
        <f>ROUND($L$384*$K$384,2)</f>
        <v>0</v>
      </c>
      <c r="BL384" s="6" t="s">
        <v>219</v>
      </c>
      <c r="BM384" s="6" t="s">
        <v>523</v>
      </c>
    </row>
    <row r="385" spans="2:65" s="6" customFormat="1" ht="18.75" customHeight="1" x14ac:dyDescent="0.3">
      <c r="B385" s="117"/>
      <c r="E385" s="118"/>
      <c r="F385" s="230" t="s">
        <v>524</v>
      </c>
      <c r="G385" s="231"/>
      <c r="H385" s="231"/>
      <c r="I385" s="231"/>
      <c r="K385" s="119">
        <v>3.3996599999999999</v>
      </c>
      <c r="R385" s="120"/>
      <c r="T385" s="121"/>
      <c r="AA385" s="122"/>
      <c r="AT385" s="118" t="s">
        <v>141</v>
      </c>
      <c r="AU385" s="118" t="s">
        <v>74</v>
      </c>
      <c r="AV385" s="118" t="s">
        <v>84</v>
      </c>
      <c r="AW385" s="118" t="s">
        <v>94</v>
      </c>
      <c r="AX385" s="118" t="s">
        <v>67</v>
      </c>
      <c r="AY385" s="118" t="s">
        <v>133</v>
      </c>
    </row>
    <row r="386" spans="2:65" s="6" customFormat="1" ht="18.75" customHeight="1" x14ac:dyDescent="0.3">
      <c r="B386" s="117"/>
      <c r="E386" s="118"/>
      <c r="F386" s="230" t="s">
        <v>525</v>
      </c>
      <c r="G386" s="231"/>
      <c r="H386" s="231"/>
      <c r="I386" s="231"/>
      <c r="K386" s="119">
        <v>2.3305199999999999</v>
      </c>
      <c r="R386" s="120"/>
      <c r="T386" s="121"/>
      <c r="AA386" s="122"/>
      <c r="AT386" s="118" t="s">
        <v>141</v>
      </c>
      <c r="AU386" s="118" t="s">
        <v>74</v>
      </c>
      <c r="AV386" s="118" t="s">
        <v>84</v>
      </c>
      <c r="AW386" s="118" t="s">
        <v>94</v>
      </c>
      <c r="AX386" s="118" t="s">
        <v>67</v>
      </c>
      <c r="AY386" s="118" t="s">
        <v>133</v>
      </c>
    </row>
    <row r="387" spans="2:65" s="6" customFormat="1" ht="18.75" customHeight="1" x14ac:dyDescent="0.3">
      <c r="B387" s="123"/>
      <c r="E387" s="124"/>
      <c r="F387" s="232" t="s">
        <v>142</v>
      </c>
      <c r="G387" s="233"/>
      <c r="H387" s="233"/>
      <c r="I387" s="233"/>
      <c r="K387" s="125">
        <v>5.7301799999999998</v>
      </c>
      <c r="R387" s="126"/>
      <c r="T387" s="127"/>
      <c r="AA387" s="128"/>
      <c r="AT387" s="124" t="s">
        <v>141</v>
      </c>
      <c r="AU387" s="124" t="s">
        <v>74</v>
      </c>
      <c r="AV387" s="124" t="s">
        <v>138</v>
      </c>
      <c r="AW387" s="124" t="s">
        <v>94</v>
      </c>
      <c r="AX387" s="124" t="s">
        <v>74</v>
      </c>
      <c r="AY387" s="124" t="s">
        <v>133</v>
      </c>
    </row>
    <row r="388" spans="2:65" s="6" customFormat="1" ht="27" customHeight="1" x14ac:dyDescent="0.3">
      <c r="B388" s="19"/>
      <c r="C388" s="109">
        <v>95</v>
      </c>
      <c r="D388" s="109" t="s">
        <v>134</v>
      </c>
      <c r="E388" s="110" t="s">
        <v>526</v>
      </c>
      <c r="F388" s="236" t="s">
        <v>527</v>
      </c>
      <c r="G388" s="235"/>
      <c r="H388" s="235"/>
      <c r="I388" s="235"/>
      <c r="J388" s="111" t="s">
        <v>387</v>
      </c>
      <c r="K388" s="112">
        <v>194.21</v>
      </c>
      <c r="L388" s="234"/>
      <c r="M388" s="235"/>
      <c r="N388" s="234">
        <f>ROUND($L$388*$K$388,2)</f>
        <v>0</v>
      </c>
      <c r="O388" s="235"/>
      <c r="P388" s="235"/>
      <c r="Q388" s="235"/>
      <c r="R388" s="20"/>
      <c r="T388" s="113"/>
      <c r="U388" s="26" t="s">
        <v>32</v>
      </c>
      <c r="V388" s="114">
        <v>0</v>
      </c>
      <c r="W388" s="114">
        <f>$V$388*$K$388</f>
        <v>0</v>
      </c>
      <c r="X388" s="114">
        <v>0</v>
      </c>
      <c r="Y388" s="114">
        <f>$X$388*$K$388</f>
        <v>0</v>
      </c>
      <c r="Z388" s="114">
        <v>0</v>
      </c>
      <c r="AA388" s="115">
        <f>$Z$388*$K$388</f>
        <v>0</v>
      </c>
      <c r="AR388" s="6" t="s">
        <v>219</v>
      </c>
      <c r="AT388" s="6" t="s">
        <v>134</v>
      </c>
      <c r="AU388" s="6" t="s">
        <v>74</v>
      </c>
      <c r="AY388" s="6" t="s">
        <v>133</v>
      </c>
      <c r="BE388" s="116">
        <f>IF($U$388="základní",$N$388,0)</f>
        <v>0</v>
      </c>
      <c r="BF388" s="116">
        <f>IF($U$388="snížená",$N$388,0)</f>
        <v>0</v>
      </c>
      <c r="BG388" s="116">
        <f>IF($U$388="zákl. přenesená",$N$388,0)</f>
        <v>0</v>
      </c>
      <c r="BH388" s="116">
        <f>IF($U$388="sníž. přenesená",$N$388,0)</f>
        <v>0</v>
      </c>
      <c r="BI388" s="116">
        <f>IF($U$388="nulová",$N$388,0)</f>
        <v>0</v>
      </c>
      <c r="BJ388" s="6" t="s">
        <v>74</v>
      </c>
      <c r="BK388" s="116">
        <f>ROUND($L$388*$K$388,2)</f>
        <v>0</v>
      </c>
      <c r="BL388" s="6" t="s">
        <v>219</v>
      </c>
      <c r="BM388" s="6" t="s">
        <v>528</v>
      </c>
    </row>
    <row r="389" spans="2:65" s="6" customFormat="1" ht="18.75" customHeight="1" x14ac:dyDescent="0.3">
      <c r="B389" s="117"/>
      <c r="E389" s="118"/>
      <c r="F389" s="230" t="s">
        <v>529</v>
      </c>
      <c r="G389" s="231"/>
      <c r="H389" s="231"/>
      <c r="I389" s="231"/>
      <c r="K389" s="119">
        <v>19.2</v>
      </c>
      <c r="R389" s="120"/>
      <c r="T389" s="121"/>
      <c r="AA389" s="122"/>
      <c r="AT389" s="118" t="s">
        <v>141</v>
      </c>
      <c r="AU389" s="118" t="s">
        <v>74</v>
      </c>
      <c r="AV389" s="118" t="s">
        <v>84</v>
      </c>
      <c r="AW389" s="118" t="s">
        <v>94</v>
      </c>
      <c r="AX389" s="118" t="s">
        <v>67</v>
      </c>
      <c r="AY389" s="118" t="s">
        <v>133</v>
      </c>
    </row>
    <row r="390" spans="2:65" s="6" customFormat="1" ht="18.75" customHeight="1" x14ac:dyDescent="0.3">
      <c r="B390" s="117"/>
      <c r="E390" s="118"/>
      <c r="F390" s="230" t="s">
        <v>530</v>
      </c>
      <c r="G390" s="231"/>
      <c r="H390" s="231"/>
      <c r="I390" s="231"/>
      <c r="K390" s="119">
        <v>172.05</v>
      </c>
      <c r="R390" s="120"/>
      <c r="T390" s="121"/>
      <c r="AA390" s="122"/>
      <c r="AT390" s="118" t="s">
        <v>141</v>
      </c>
      <c r="AU390" s="118" t="s">
        <v>74</v>
      </c>
      <c r="AV390" s="118" t="s">
        <v>84</v>
      </c>
      <c r="AW390" s="118" t="s">
        <v>94</v>
      </c>
      <c r="AX390" s="118" t="s">
        <v>67</v>
      </c>
      <c r="AY390" s="118" t="s">
        <v>133</v>
      </c>
    </row>
    <row r="391" spans="2:65" s="6" customFormat="1" ht="18.75" customHeight="1" x14ac:dyDescent="0.3">
      <c r="B391" s="117"/>
      <c r="E391" s="118"/>
      <c r="F391" s="230" t="s">
        <v>531</v>
      </c>
      <c r="G391" s="231"/>
      <c r="H391" s="231"/>
      <c r="I391" s="231"/>
      <c r="K391" s="119">
        <v>2.96</v>
      </c>
      <c r="R391" s="120"/>
      <c r="T391" s="121"/>
      <c r="AA391" s="122"/>
      <c r="AT391" s="118" t="s">
        <v>141</v>
      </c>
      <c r="AU391" s="118" t="s">
        <v>74</v>
      </c>
      <c r="AV391" s="118" t="s">
        <v>84</v>
      </c>
      <c r="AW391" s="118" t="s">
        <v>94</v>
      </c>
      <c r="AX391" s="118" t="s">
        <v>67</v>
      </c>
      <c r="AY391" s="118" t="s">
        <v>133</v>
      </c>
    </row>
    <row r="392" spans="2:65" s="6" customFormat="1" ht="18.75" customHeight="1" x14ac:dyDescent="0.3">
      <c r="B392" s="123"/>
      <c r="E392" s="124"/>
      <c r="F392" s="232" t="s">
        <v>142</v>
      </c>
      <c r="G392" s="233"/>
      <c r="H392" s="233"/>
      <c r="I392" s="233"/>
      <c r="K392" s="125">
        <v>194.21</v>
      </c>
      <c r="R392" s="126"/>
      <c r="T392" s="127"/>
      <c r="AA392" s="128"/>
      <c r="AT392" s="124" t="s">
        <v>141</v>
      </c>
      <c r="AU392" s="124" t="s">
        <v>74</v>
      </c>
      <c r="AV392" s="124" t="s">
        <v>138</v>
      </c>
      <c r="AW392" s="124" t="s">
        <v>94</v>
      </c>
      <c r="AX392" s="124" t="s">
        <v>74</v>
      </c>
      <c r="AY392" s="124" t="s">
        <v>133</v>
      </c>
    </row>
    <row r="393" spans="2:65" s="6" customFormat="1" ht="27" customHeight="1" x14ac:dyDescent="0.3">
      <c r="B393" s="19"/>
      <c r="C393" s="109">
        <v>96</v>
      </c>
      <c r="D393" s="109" t="s">
        <v>134</v>
      </c>
      <c r="E393" s="110" t="s">
        <v>532</v>
      </c>
      <c r="F393" s="236" t="s">
        <v>533</v>
      </c>
      <c r="G393" s="235"/>
      <c r="H393" s="235"/>
      <c r="I393" s="235"/>
      <c r="J393" s="111" t="s">
        <v>137</v>
      </c>
      <c r="K393" s="112">
        <v>25.895</v>
      </c>
      <c r="L393" s="234"/>
      <c r="M393" s="235"/>
      <c r="N393" s="234">
        <f>ROUND($L$393*$K$393,2)</f>
        <v>0</v>
      </c>
      <c r="O393" s="235"/>
      <c r="P393" s="235"/>
      <c r="Q393" s="235"/>
      <c r="R393" s="20"/>
      <c r="T393" s="113"/>
      <c r="U393" s="26" t="s">
        <v>32</v>
      </c>
      <c r="V393" s="114">
        <v>0.106</v>
      </c>
      <c r="W393" s="114">
        <f>$V$393*$K$393</f>
        <v>2.7448699999999997</v>
      </c>
      <c r="X393" s="114">
        <v>0</v>
      </c>
      <c r="Y393" s="114">
        <f>$X$393*$K$393</f>
        <v>0</v>
      </c>
      <c r="Z393" s="114">
        <v>1.4E-2</v>
      </c>
      <c r="AA393" s="115">
        <f>$Z$393*$K$393</f>
        <v>0.36253000000000002</v>
      </c>
      <c r="AR393" s="6" t="s">
        <v>219</v>
      </c>
      <c r="AT393" s="6" t="s">
        <v>134</v>
      </c>
      <c r="AU393" s="6" t="s">
        <v>74</v>
      </c>
      <c r="AY393" s="6" t="s">
        <v>133</v>
      </c>
      <c r="BE393" s="116">
        <f>IF($U$393="základní",$N$393,0)</f>
        <v>0</v>
      </c>
      <c r="BF393" s="116">
        <f>IF($U$393="snížená",$N$393,0)</f>
        <v>0</v>
      </c>
      <c r="BG393" s="116">
        <f>IF($U$393="zákl. přenesená",$N$393,0)</f>
        <v>0</v>
      </c>
      <c r="BH393" s="116">
        <f>IF($U$393="sníž. přenesená",$N$393,0)</f>
        <v>0</v>
      </c>
      <c r="BI393" s="116">
        <f>IF($U$393="nulová",$N$393,0)</f>
        <v>0</v>
      </c>
      <c r="BJ393" s="6" t="s">
        <v>74</v>
      </c>
      <c r="BK393" s="116">
        <f>ROUND($L$393*$K$393,2)</f>
        <v>0</v>
      </c>
      <c r="BL393" s="6" t="s">
        <v>219</v>
      </c>
      <c r="BM393" s="6" t="s">
        <v>534</v>
      </c>
    </row>
    <row r="394" spans="2:65" s="6" customFormat="1" ht="18.75" customHeight="1" x14ac:dyDescent="0.3">
      <c r="B394" s="117"/>
      <c r="E394" s="118"/>
      <c r="F394" s="230" t="s">
        <v>535</v>
      </c>
      <c r="G394" s="231"/>
      <c r="H394" s="231"/>
      <c r="I394" s="231"/>
      <c r="K394" s="119">
        <v>25.895</v>
      </c>
      <c r="R394" s="120"/>
      <c r="T394" s="121"/>
      <c r="AA394" s="122"/>
      <c r="AT394" s="118" t="s">
        <v>141</v>
      </c>
      <c r="AU394" s="118" t="s">
        <v>74</v>
      </c>
      <c r="AV394" s="118" t="s">
        <v>84</v>
      </c>
      <c r="AW394" s="118" t="s">
        <v>94</v>
      </c>
      <c r="AX394" s="118" t="s">
        <v>67</v>
      </c>
      <c r="AY394" s="118" t="s">
        <v>133</v>
      </c>
    </row>
    <row r="395" spans="2:65" s="6" customFormat="1" ht="18.75" customHeight="1" x14ac:dyDescent="0.3">
      <c r="B395" s="123"/>
      <c r="E395" s="124"/>
      <c r="F395" s="232" t="s">
        <v>142</v>
      </c>
      <c r="G395" s="233"/>
      <c r="H395" s="233"/>
      <c r="I395" s="233"/>
      <c r="K395" s="125">
        <v>25.895</v>
      </c>
      <c r="R395" s="126"/>
      <c r="T395" s="127"/>
      <c r="AA395" s="128"/>
      <c r="AT395" s="124" t="s">
        <v>141</v>
      </c>
      <c r="AU395" s="124" t="s">
        <v>74</v>
      </c>
      <c r="AV395" s="124" t="s">
        <v>138</v>
      </c>
      <c r="AW395" s="124" t="s">
        <v>94</v>
      </c>
      <c r="AX395" s="124" t="s">
        <v>74</v>
      </c>
      <c r="AY395" s="124" t="s">
        <v>133</v>
      </c>
    </row>
    <row r="396" spans="2:65" s="6" customFormat="1" ht="27" customHeight="1" x14ac:dyDescent="0.3">
      <c r="B396" s="19"/>
      <c r="C396" s="109">
        <v>97</v>
      </c>
      <c r="D396" s="109" t="s">
        <v>134</v>
      </c>
      <c r="E396" s="110" t="s">
        <v>536</v>
      </c>
      <c r="F396" s="236" t="s">
        <v>537</v>
      </c>
      <c r="G396" s="235"/>
      <c r="H396" s="235"/>
      <c r="I396" s="235"/>
      <c r="J396" s="111" t="s">
        <v>137</v>
      </c>
      <c r="K396" s="112">
        <v>132.08000000000001</v>
      </c>
      <c r="L396" s="234"/>
      <c r="M396" s="235"/>
      <c r="N396" s="234">
        <f>ROUND($L$396*$K$396,2)</f>
        <v>0</v>
      </c>
      <c r="O396" s="235"/>
      <c r="P396" s="235"/>
      <c r="Q396" s="235"/>
      <c r="R396" s="20"/>
      <c r="T396" s="113"/>
      <c r="U396" s="26" t="s">
        <v>32</v>
      </c>
      <c r="V396" s="114">
        <v>0</v>
      </c>
      <c r="W396" s="114">
        <f>$V$396*$K$396</f>
        <v>0</v>
      </c>
      <c r="X396" s="114">
        <v>0</v>
      </c>
      <c r="Y396" s="114">
        <f>$X$396*$K$396</f>
        <v>0</v>
      </c>
      <c r="Z396" s="114">
        <v>0</v>
      </c>
      <c r="AA396" s="115">
        <f>$Z$396*$K$396</f>
        <v>0</v>
      </c>
      <c r="AR396" s="6" t="s">
        <v>219</v>
      </c>
      <c r="AT396" s="6" t="s">
        <v>134</v>
      </c>
      <c r="AU396" s="6" t="s">
        <v>74</v>
      </c>
      <c r="AY396" s="6" t="s">
        <v>133</v>
      </c>
      <c r="BE396" s="116">
        <f>IF($U$396="základní",$N$396,0)</f>
        <v>0</v>
      </c>
      <c r="BF396" s="116">
        <f>IF($U$396="snížená",$N$396,0)</f>
        <v>0</v>
      </c>
      <c r="BG396" s="116">
        <f>IF($U$396="zákl. přenesená",$N$396,0)</f>
        <v>0</v>
      </c>
      <c r="BH396" s="116">
        <f>IF($U$396="sníž. přenesená",$N$396,0)</f>
        <v>0</v>
      </c>
      <c r="BI396" s="116">
        <f>IF($U$396="nulová",$N$396,0)</f>
        <v>0</v>
      </c>
      <c r="BJ396" s="6" t="s">
        <v>74</v>
      </c>
      <c r="BK396" s="116">
        <f>ROUND($L$396*$K$396,2)</f>
        <v>0</v>
      </c>
      <c r="BL396" s="6" t="s">
        <v>219</v>
      </c>
      <c r="BM396" s="6" t="s">
        <v>538</v>
      </c>
    </row>
    <row r="397" spans="2:65" s="6" customFormat="1" ht="18.75" customHeight="1" x14ac:dyDescent="0.3">
      <c r="B397" s="117"/>
      <c r="E397" s="118"/>
      <c r="F397" s="230" t="s">
        <v>539</v>
      </c>
      <c r="G397" s="231"/>
      <c r="H397" s="231"/>
      <c r="I397" s="231"/>
      <c r="K397" s="119">
        <v>132.08000000000001</v>
      </c>
      <c r="R397" s="120"/>
      <c r="T397" s="121"/>
      <c r="AA397" s="122"/>
      <c r="AT397" s="118" t="s">
        <v>141</v>
      </c>
      <c r="AU397" s="118" t="s">
        <v>74</v>
      </c>
      <c r="AV397" s="118" t="s">
        <v>84</v>
      </c>
      <c r="AW397" s="118" t="s">
        <v>94</v>
      </c>
      <c r="AX397" s="118" t="s">
        <v>67</v>
      </c>
      <c r="AY397" s="118" t="s">
        <v>133</v>
      </c>
    </row>
    <row r="398" spans="2:65" s="6" customFormat="1" ht="18.75" customHeight="1" x14ac:dyDescent="0.3">
      <c r="B398" s="123"/>
      <c r="E398" s="124"/>
      <c r="F398" s="232" t="s">
        <v>142</v>
      </c>
      <c r="G398" s="233"/>
      <c r="H398" s="233"/>
      <c r="I398" s="233"/>
      <c r="K398" s="125">
        <v>132.08000000000001</v>
      </c>
      <c r="R398" s="126"/>
      <c r="T398" s="127"/>
      <c r="AA398" s="128"/>
      <c r="AT398" s="124" t="s">
        <v>141</v>
      </c>
      <c r="AU398" s="124" t="s">
        <v>74</v>
      </c>
      <c r="AV398" s="124" t="s">
        <v>138</v>
      </c>
      <c r="AW398" s="124" t="s">
        <v>94</v>
      </c>
      <c r="AX398" s="124" t="s">
        <v>74</v>
      </c>
      <c r="AY398" s="124" t="s">
        <v>133</v>
      </c>
    </row>
    <row r="399" spans="2:65" s="6" customFormat="1" ht="27" customHeight="1" x14ac:dyDescent="0.3">
      <c r="B399" s="19"/>
      <c r="C399" s="109">
        <v>98</v>
      </c>
      <c r="D399" s="109" t="s">
        <v>134</v>
      </c>
      <c r="E399" s="110" t="s">
        <v>540</v>
      </c>
      <c r="F399" s="236" t="s">
        <v>541</v>
      </c>
      <c r="G399" s="235"/>
      <c r="H399" s="235"/>
      <c r="I399" s="235"/>
      <c r="J399" s="111" t="s">
        <v>137</v>
      </c>
      <c r="K399" s="112">
        <v>135.34299999999999</v>
      </c>
      <c r="L399" s="234"/>
      <c r="M399" s="235"/>
      <c r="N399" s="234">
        <f>ROUND($L$399*$K$399,2)</f>
        <v>0</v>
      </c>
      <c r="O399" s="235"/>
      <c r="P399" s="235"/>
      <c r="Q399" s="235"/>
      <c r="R399" s="20"/>
      <c r="T399" s="113"/>
      <c r="U399" s="26" t="s">
        <v>32</v>
      </c>
      <c r="V399" s="114">
        <v>0</v>
      </c>
      <c r="W399" s="114">
        <f>$V$399*$K$399</f>
        <v>0</v>
      </c>
      <c r="X399" s="114">
        <v>0</v>
      </c>
      <c r="Y399" s="114">
        <f>$X$399*$K$399</f>
        <v>0</v>
      </c>
      <c r="Z399" s="114">
        <v>0</v>
      </c>
      <c r="AA399" s="115">
        <f>$Z$399*$K$399</f>
        <v>0</v>
      </c>
      <c r="AR399" s="6" t="s">
        <v>219</v>
      </c>
      <c r="AT399" s="6" t="s">
        <v>134</v>
      </c>
      <c r="AU399" s="6" t="s">
        <v>74</v>
      </c>
      <c r="AY399" s="6" t="s">
        <v>133</v>
      </c>
      <c r="BE399" s="116">
        <f>IF($U$399="základní",$N$399,0)</f>
        <v>0</v>
      </c>
      <c r="BF399" s="116">
        <f>IF($U$399="snížená",$N$399,0)</f>
        <v>0</v>
      </c>
      <c r="BG399" s="116">
        <f>IF($U$399="zákl. přenesená",$N$399,0)</f>
        <v>0</v>
      </c>
      <c r="BH399" s="116">
        <f>IF($U$399="sníž. přenesená",$N$399,0)</f>
        <v>0</v>
      </c>
      <c r="BI399" s="116">
        <f>IF($U$399="nulová",$N$399,0)</f>
        <v>0</v>
      </c>
      <c r="BJ399" s="6" t="s">
        <v>74</v>
      </c>
      <c r="BK399" s="116">
        <f>ROUND($L$399*$K$399,2)</f>
        <v>0</v>
      </c>
      <c r="BL399" s="6" t="s">
        <v>219</v>
      </c>
      <c r="BM399" s="6" t="s">
        <v>542</v>
      </c>
    </row>
    <row r="400" spans="2:65" s="6" customFormat="1" ht="18.75" customHeight="1" x14ac:dyDescent="0.3">
      <c r="B400" s="117"/>
      <c r="E400" s="118"/>
      <c r="F400" s="230" t="s">
        <v>509</v>
      </c>
      <c r="G400" s="231"/>
      <c r="H400" s="231"/>
      <c r="I400" s="231"/>
      <c r="K400" s="119">
        <v>135.3425</v>
      </c>
      <c r="R400" s="120"/>
      <c r="T400" s="121"/>
      <c r="AA400" s="122"/>
      <c r="AT400" s="118" t="s">
        <v>141</v>
      </c>
      <c r="AU400" s="118" t="s">
        <v>74</v>
      </c>
      <c r="AV400" s="118" t="s">
        <v>84</v>
      </c>
      <c r="AW400" s="118" t="s">
        <v>94</v>
      </c>
      <c r="AX400" s="118" t="s">
        <v>67</v>
      </c>
      <c r="AY400" s="118" t="s">
        <v>133</v>
      </c>
    </row>
    <row r="401" spans="2:65" s="6" customFormat="1" ht="18.75" customHeight="1" x14ac:dyDescent="0.3">
      <c r="B401" s="123"/>
      <c r="E401" s="124"/>
      <c r="F401" s="232" t="s">
        <v>142</v>
      </c>
      <c r="G401" s="233"/>
      <c r="H401" s="233"/>
      <c r="I401" s="233"/>
      <c r="K401" s="125">
        <v>135.3425</v>
      </c>
      <c r="R401" s="126"/>
      <c r="T401" s="127"/>
      <c r="AA401" s="128"/>
      <c r="AT401" s="124" t="s">
        <v>141</v>
      </c>
      <c r="AU401" s="124" t="s">
        <v>74</v>
      </c>
      <c r="AV401" s="124" t="s">
        <v>138</v>
      </c>
      <c r="AW401" s="124" t="s">
        <v>94</v>
      </c>
      <c r="AX401" s="124" t="s">
        <v>74</v>
      </c>
      <c r="AY401" s="124" t="s">
        <v>133</v>
      </c>
    </row>
    <row r="402" spans="2:65" s="6" customFormat="1" ht="27" customHeight="1" x14ac:dyDescent="0.3">
      <c r="B402" s="19"/>
      <c r="C402" s="109">
        <v>99</v>
      </c>
      <c r="D402" s="109" t="s">
        <v>134</v>
      </c>
      <c r="E402" s="110" t="s">
        <v>543</v>
      </c>
      <c r="F402" s="236" t="s">
        <v>544</v>
      </c>
      <c r="G402" s="235"/>
      <c r="H402" s="235"/>
      <c r="I402" s="235"/>
      <c r="J402" s="111" t="s">
        <v>137</v>
      </c>
      <c r="K402" s="112">
        <v>116.295</v>
      </c>
      <c r="L402" s="234"/>
      <c r="M402" s="235"/>
      <c r="N402" s="234">
        <f>ROUND($L$402*$K$402,2)</f>
        <v>0</v>
      </c>
      <c r="O402" s="235"/>
      <c r="P402" s="235"/>
      <c r="Q402" s="235"/>
      <c r="R402" s="20"/>
      <c r="T402" s="113"/>
      <c r="U402" s="26" t="s">
        <v>32</v>
      </c>
      <c r="V402" s="114">
        <v>0</v>
      </c>
      <c r="W402" s="114">
        <f>$V$402*$K$402</f>
        <v>0</v>
      </c>
      <c r="X402" s="114">
        <v>0</v>
      </c>
      <c r="Y402" s="114">
        <f>$X$402*$K$402</f>
        <v>0</v>
      </c>
      <c r="Z402" s="114">
        <v>0</v>
      </c>
      <c r="AA402" s="115">
        <f>$Z$402*$K$402</f>
        <v>0</v>
      </c>
      <c r="AR402" s="6" t="s">
        <v>219</v>
      </c>
      <c r="AT402" s="6" t="s">
        <v>134</v>
      </c>
      <c r="AU402" s="6" t="s">
        <v>74</v>
      </c>
      <c r="AY402" s="6" t="s">
        <v>133</v>
      </c>
      <c r="BE402" s="116">
        <f>IF($U$402="základní",$N$402,0)</f>
        <v>0</v>
      </c>
      <c r="BF402" s="116">
        <f>IF($U$402="snížená",$N$402,0)</f>
        <v>0</v>
      </c>
      <c r="BG402" s="116">
        <f>IF($U$402="zákl. přenesená",$N$402,0)</f>
        <v>0</v>
      </c>
      <c r="BH402" s="116">
        <f>IF($U$402="sníž. přenesená",$N$402,0)</f>
        <v>0</v>
      </c>
      <c r="BI402" s="116">
        <f>IF($U$402="nulová",$N$402,0)</f>
        <v>0</v>
      </c>
      <c r="BJ402" s="6" t="s">
        <v>74</v>
      </c>
      <c r="BK402" s="116">
        <f>ROUND($L$402*$K$402,2)</f>
        <v>0</v>
      </c>
      <c r="BL402" s="6" t="s">
        <v>219</v>
      </c>
      <c r="BM402" s="6" t="s">
        <v>545</v>
      </c>
    </row>
    <row r="403" spans="2:65" s="6" customFormat="1" ht="18.75" customHeight="1" x14ac:dyDescent="0.3">
      <c r="B403" s="117"/>
      <c r="E403" s="118"/>
      <c r="F403" s="230" t="s">
        <v>546</v>
      </c>
      <c r="G403" s="231"/>
      <c r="H403" s="231"/>
      <c r="I403" s="231"/>
      <c r="K403" s="119">
        <v>90.4</v>
      </c>
      <c r="R403" s="120"/>
      <c r="T403" s="121"/>
      <c r="AA403" s="122"/>
      <c r="AT403" s="118" t="s">
        <v>141</v>
      </c>
      <c r="AU403" s="118" t="s">
        <v>74</v>
      </c>
      <c r="AV403" s="118" t="s">
        <v>84</v>
      </c>
      <c r="AW403" s="118" t="s">
        <v>94</v>
      </c>
      <c r="AX403" s="118" t="s">
        <v>67</v>
      </c>
      <c r="AY403" s="118" t="s">
        <v>133</v>
      </c>
    </row>
    <row r="404" spans="2:65" s="6" customFormat="1" ht="32.25" customHeight="1" x14ac:dyDescent="0.3">
      <c r="B404" s="117"/>
      <c r="E404" s="118"/>
      <c r="F404" s="230" t="s">
        <v>547</v>
      </c>
      <c r="G404" s="231"/>
      <c r="H404" s="231"/>
      <c r="I404" s="231"/>
      <c r="K404" s="119">
        <v>25.895</v>
      </c>
      <c r="R404" s="120"/>
      <c r="T404" s="121"/>
      <c r="AA404" s="122"/>
      <c r="AT404" s="118" t="s">
        <v>141</v>
      </c>
      <c r="AU404" s="118" t="s">
        <v>74</v>
      </c>
      <c r="AV404" s="118" t="s">
        <v>84</v>
      </c>
      <c r="AW404" s="118" t="s">
        <v>94</v>
      </c>
      <c r="AX404" s="118" t="s">
        <v>67</v>
      </c>
      <c r="AY404" s="118" t="s">
        <v>133</v>
      </c>
    </row>
    <row r="405" spans="2:65" s="6" customFormat="1" ht="18.75" customHeight="1" x14ac:dyDescent="0.3">
      <c r="B405" s="123"/>
      <c r="E405" s="124"/>
      <c r="F405" s="232" t="s">
        <v>142</v>
      </c>
      <c r="G405" s="233"/>
      <c r="H405" s="233"/>
      <c r="I405" s="233"/>
      <c r="K405" s="125">
        <v>116.295</v>
      </c>
      <c r="R405" s="126"/>
      <c r="T405" s="127"/>
      <c r="AA405" s="128"/>
      <c r="AT405" s="124" t="s">
        <v>141</v>
      </c>
      <c r="AU405" s="124" t="s">
        <v>74</v>
      </c>
      <c r="AV405" s="124" t="s">
        <v>138</v>
      </c>
      <c r="AW405" s="124" t="s">
        <v>94</v>
      </c>
      <c r="AX405" s="124" t="s">
        <v>74</v>
      </c>
      <c r="AY405" s="124" t="s">
        <v>133</v>
      </c>
    </row>
    <row r="406" spans="2:65" s="6" customFormat="1" ht="39" customHeight="1" x14ac:dyDescent="0.3">
      <c r="B406" s="19"/>
      <c r="C406" s="163"/>
      <c r="D406" s="163" t="s">
        <v>134</v>
      </c>
      <c r="E406" s="164" t="s">
        <v>548</v>
      </c>
      <c r="F406" s="266" t="s">
        <v>549</v>
      </c>
      <c r="G406" s="267"/>
      <c r="H406" s="267"/>
      <c r="I406" s="268"/>
      <c r="J406" s="165" t="s">
        <v>137</v>
      </c>
      <c r="K406" s="166" t="s">
        <v>1029</v>
      </c>
      <c r="L406" s="263"/>
      <c r="M406" s="265"/>
      <c r="N406" s="263"/>
      <c r="O406" s="264"/>
      <c r="P406" s="264"/>
      <c r="Q406" s="265"/>
      <c r="R406" s="20"/>
      <c r="T406" s="113"/>
      <c r="U406" s="26" t="s">
        <v>32</v>
      </c>
      <c r="V406" s="114">
        <v>0</v>
      </c>
      <c r="W406" s="114" t="e">
        <f>$V$406*$K$406</f>
        <v>#VALUE!</v>
      </c>
      <c r="X406" s="114">
        <v>0</v>
      </c>
      <c r="Y406" s="114" t="e">
        <f>$X$406*$K$406</f>
        <v>#VALUE!</v>
      </c>
      <c r="Z406" s="114">
        <v>0</v>
      </c>
      <c r="AA406" s="115" t="e">
        <f>$Z$406*$K$406</f>
        <v>#VALUE!</v>
      </c>
      <c r="AR406" s="6" t="s">
        <v>219</v>
      </c>
      <c r="AT406" s="6" t="s">
        <v>134</v>
      </c>
      <c r="AU406" s="6" t="s">
        <v>74</v>
      </c>
      <c r="AY406" s="6" t="s">
        <v>133</v>
      </c>
      <c r="BE406" s="116">
        <f>IF($U$406="základní",$N$406,0)</f>
        <v>0</v>
      </c>
      <c r="BF406" s="116">
        <f>IF($U$406="snížená",$N$406,0)</f>
        <v>0</v>
      </c>
      <c r="BG406" s="116">
        <f>IF($U$406="zákl. přenesená",$N$406,0)</f>
        <v>0</v>
      </c>
      <c r="BH406" s="116">
        <f>IF($U$406="sníž. přenesená",$N$406,0)</f>
        <v>0</v>
      </c>
      <c r="BI406" s="116">
        <f>IF($U$406="nulová",$N$406,0)</f>
        <v>0</v>
      </c>
      <c r="BJ406" s="6" t="s">
        <v>74</v>
      </c>
      <c r="BK406" s="116" t="e">
        <f>ROUND($L$406*$K$406,2)</f>
        <v>#VALUE!</v>
      </c>
      <c r="BL406" s="6" t="s">
        <v>219</v>
      </c>
      <c r="BM406" s="6" t="s">
        <v>550</v>
      </c>
    </row>
    <row r="407" spans="2:65" s="6" customFormat="1" ht="18.75" customHeight="1" x14ac:dyDescent="0.3">
      <c r="B407" s="117"/>
      <c r="C407" s="167"/>
      <c r="D407" s="167"/>
      <c r="E407" s="167"/>
      <c r="F407" s="270" t="s">
        <v>551</v>
      </c>
      <c r="G407" s="270"/>
      <c r="H407" s="270"/>
      <c r="I407" s="270"/>
      <c r="J407" s="167"/>
      <c r="K407" s="168"/>
      <c r="L407" s="167"/>
      <c r="M407" s="167"/>
      <c r="N407" s="167"/>
      <c r="O407" s="167"/>
      <c r="P407" s="167"/>
      <c r="Q407" s="167"/>
      <c r="R407" s="120"/>
      <c r="T407" s="121"/>
      <c r="AA407" s="122"/>
      <c r="AT407" s="118" t="s">
        <v>141</v>
      </c>
      <c r="AU407" s="118" t="s">
        <v>74</v>
      </c>
      <c r="AV407" s="118" t="s">
        <v>84</v>
      </c>
      <c r="AW407" s="118" t="s">
        <v>94</v>
      </c>
      <c r="AX407" s="118" t="s">
        <v>67</v>
      </c>
      <c r="AY407" s="118" t="s">
        <v>133</v>
      </c>
    </row>
    <row r="408" spans="2:65" s="6" customFormat="1" ht="18.75" customHeight="1" x14ac:dyDescent="0.3">
      <c r="B408" s="123"/>
      <c r="C408" s="167"/>
      <c r="D408" s="167"/>
      <c r="E408" s="167"/>
      <c r="F408" s="269" t="s">
        <v>142</v>
      </c>
      <c r="G408" s="269"/>
      <c r="H408" s="269"/>
      <c r="I408" s="269"/>
      <c r="J408" s="167"/>
      <c r="K408" s="168"/>
      <c r="L408" s="167"/>
      <c r="M408" s="167"/>
      <c r="N408" s="167"/>
      <c r="O408" s="167"/>
      <c r="P408" s="167"/>
      <c r="Q408" s="167"/>
      <c r="R408" s="126"/>
      <c r="T408" s="127"/>
      <c r="AA408" s="128"/>
      <c r="AT408" s="124" t="s">
        <v>141</v>
      </c>
      <c r="AU408" s="124" t="s">
        <v>74</v>
      </c>
      <c r="AV408" s="124" t="s">
        <v>138</v>
      </c>
      <c r="AW408" s="124" t="s">
        <v>94</v>
      </c>
      <c r="AX408" s="124" t="s">
        <v>74</v>
      </c>
      <c r="AY408" s="124" t="s">
        <v>133</v>
      </c>
    </row>
    <row r="409" spans="2:65" s="6" customFormat="1" ht="27" customHeight="1" x14ac:dyDescent="0.3">
      <c r="B409" s="19"/>
      <c r="C409" s="163"/>
      <c r="D409" s="163" t="s">
        <v>134</v>
      </c>
      <c r="E409" s="164" t="s">
        <v>552</v>
      </c>
      <c r="F409" s="266" t="s">
        <v>553</v>
      </c>
      <c r="G409" s="267"/>
      <c r="H409" s="267"/>
      <c r="I409" s="268"/>
      <c r="J409" s="165" t="s">
        <v>213</v>
      </c>
      <c r="K409" s="166" t="s">
        <v>1029</v>
      </c>
      <c r="L409" s="263"/>
      <c r="M409" s="265"/>
      <c r="N409" s="263"/>
      <c r="O409" s="264"/>
      <c r="P409" s="264"/>
      <c r="Q409" s="265"/>
      <c r="R409" s="20"/>
      <c r="T409" s="113"/>
      <c r="U409" s="26" t="s">
        <v>32</v>
      </c>
      <c r="V409" s="114">
        <v>0</v>
      </c>
      <c r="W409" s="114" t="e">
        <f>$V$409*$K$409</f>
        <v>#VALUE!</v>
      </c>
      <c r="X409" s="114">
        <v>0</v>
      </c>
      <c r="Y409" s="114" t="e">
        <f>$X$409*$K$409</f>
        <v>#VALUE!</v>
      </c>
      <c r="Z409" s="114">
        <v>0</v>
      </c>
      <c r="AA409" s="115" t="e">
        <f>$Z$409*$K$409</f>
        <v>#VALUE!</v>
      </c>
      <c r="AR409" s="6" t="s">
        <v>219</v>
      </c>
      <c r="AT409" s="6" t="s">
        <v>134</v>
      </c>
      <c r="AU409" s="6" t="s">
        <v>74</v>
      </c>
      <c r="AY409" s="6" t="s">
        <v>133</v>
      </c>
      <c r="BE409" s="116">
        <f>IF($U$409="základní",$N$409,0)</f>
        <v>0</v>
      </c>
      <c r="BF409" s="116">
        <f>IF($U$409="snížená",$N$409,0)</f>
        <v>0</v>
      </c>
      <c r="BG409" s="116">
        <f>IF($U$409="zákl. přenesená",$N$409,0)</f>
        <v>0</v>
      </c>
      <c r="BH409" s="116">
        <f>IF($U$409="sníž. přenesená",$N$409,0)</f>
        <v>0</v>
      </c>
      <c r="BI409" s="116">
        <f>IF($U$409="nulová",$N$409,0)</f>
        <v>0</v>
      </c>
      <c r="BJ409" s="6" t="s">
        <v>74</v>
      </c>
      <c r="BK409" s="116" t="e">
        <f>ROUND($L$409*$K$409,2)</f>
        <v>#VALUE!</v>
      </c>
      <c r="BL409" s="6" t="s">
        <v>219</v>
      </c>
      <c r="BM409" s="6" t="s">
        <v>554</v>
      </c>
    </row>
    <row r="410" spans="2:65" s="6" customFormat="1" ht="27" customHeight="1" x14ac:dyDescent="0.3">
      <c r="B410" s="19"/>
      <c r="C410" s="109">
        <v>100</v>
      </c>
      <c r="D410" s="109" t="s">
        <v>134</v>
      </c>
      <c r="E410" s="110" t="s">
        <v>555</v>
      </c>
      <c r="F410" s="236" t="s">
        <v>556</v>
      </c>
      <c r="G410" s="235"/>
      <c r="H410" s="235"/>
      <c r="I410" s="235"/>
      <c r="J410" s="111" t="s">
        <v>213</v>
      </c>
      <c r="K410" s="112">
        <v>16</v>
      </c>
      <c r="L410" s="234"/>
      <c r="M410" s="235"/>
      <c r="N410" s="234">
        <f>ROUND($L$410*$K$410,2)</f>
        <v>0</v>
      </c>
      <c r="O410" s="235"/>
      <c r="P410" s="235"/>
      <c r="Q410" s="235"/>
      <c r="R410" s="20"/>
      <c r="T410" s="113"/>
      <c r="U410" s="26" t="s">
        <v>32</v>
      </c>
      <c r="V410" s="114">
        <v>0</v>
      </c>
      <c r="W410" s="114">
        <f>$V$410*$K$410</f>
        <v>0</v>
      </c>
      <c r="X410" s="114">
        <v>0</v>
      </c>
      <c r="Y410" s="114">
        <f>$X$410*$K$410</f>
        <v>0</v>
      </c>
      <c r="Z410" s="114">
        <v>0</v>
      </c>
      <c r="AA410" s="115">
        <f>$Z$410*$K$410</f>
        <v>0</v>
      </c>
      <c r="AR410" s="6" t="s">
        <v>219</v>
      </c>
      <c r="AT410" s="6" t="s">
        <v>134</v>
      </c>
      <c r="AU410" s="6" t="s">
        <v>74</v>
      </c>
      <c r="AY410" s="6" t="s">
        <v>133</v>
      </c>
      <c r="BE410" s="116">
        <f>IF($U$410="základní",$N$410,0)</f>
        <v>0</v>
      </c>
      <c r="BF410" s="116">
        <f>IF($U$410="snížená",$N$410,0)</f>
        <v>0</v>
      </c>
      <c r="BG410" s="116">
        <f>IF($U$410="zákl. přenesená",$N$410,0)</f>
        <v>0</v>
      </c>
      <c r="BH410" s="116">
        <f>IF($U$410="sníž. přenesená",$N$410,0)</f>
        <v>0</v>
      </c>
      <c r="BI410" s="116">
        <f>IF($U$410="nulová",$N$410,0)</f>
        <v>0</v>
      </c>
      <c r="BJ410" s="6" t="s">
        <v>74</v>
      </c>
      <c r="BK410" s="116">
        <f>ROUND($L$410*$K$410,2)</f>
        <v>0</v>
      </c>
      <c r="BL410" s="6" t="s">
        <v>219</v>
      </c>
      <c r="BM410" s="6" t="s">
        <v>557</v>
      </c>
    </row>
    <row r="411" spans="2:65" s="6" customFormat="1" ht="15.75" customHeight="1" x14ac:dyDescent="0.3">
      <c r="B411" s="19"/>
      <c r="C411" s="129">
        <v>101</v>
      </c>
      <c r="D411" s="129" t="s">
        <v>163</v>
      </c>
      <c r="E411" s="130" t="s">
        <v>558</v>
      </c>
      <c r="F411" s="238" t="s">
        <v>559</v>
      </c>
      <c r="G411" s="239"/>
      <c r="H411" s="239"/>
      <c r="I411" s="239"/>
      <c r="J411" s="131" t="s">
        <v>387</v>
      </c>
      <c r="K411" s="132">
        <v>646.69000000000005</v>
      </c>
      <c r="L411" s="240"/>
      <c r="M411" s="239"/>
      <c r="N411" s="240">
        <f>ROUND($L$411*$K$411,2)</f>
        <v>0</v>
      </c>
      <c r="O411" s="235"/>
      <c r="P411" s="235"/>
      <c r="Q411" s="235"/>
      <c r="R411" s="20"/>
      <c r="T411" s="113"/>
      <c r="U411" s="26" t="s">
        <v>32</v>
      </c>
      <c r="V411" s="114">
        <v>0</v>
      </c>
      <c r="W411" s="114">
        <f>$V$411*$K$411</f>
        <v>0</v>
      </c>
      <c r="X411" s="114">
        <v>0</v>
      </c>
      <c r="Y411" s="114">
        <f>$X$411*$K$411</f>
        <v>0</v>
      </c>
      <c r="Z411" s="114">
        <v>0</v>
      </c>
      <c r="AA411" s="115">
        <f>$Z$411*$K$411</f>
        <v>0</v>
      </c>
      <c r="AR411" s="6" t="s">
        <v>309</v>
      </c>
      <c r="AT411" s="6" t="s">
        <v>163</v>
      </c>
      <c r="AU411" s="6" t="s">
        <v>74</v>
      </c>
      <c r="AY411" s="6" t="s">
        <v>133</v>
      </c>
      <c r="BE411" s="116">
        <f>IF($U$411="základní",$N$411,0)</f>
        <v>0</v>
      </c>
      <c r="BF411" s="116">
        <f>IF($U$411="snížená",$N$411,0)</f>
        <v>0</v>
      </c>
      <c r="BG411" s="116">
        <f>IF($U$411="zákl. přenesená",$N$411,0)</f>
        <v>0</v>
      </c>
      <c r="BH411" s="116">
        <f>IF($U$411="sníž. přenesená",$N$411,0)</f>
        <v>0</v>
      </c>
      <c r="BI411" s="116">
        <f>IF($U$411="nulová",$N$411,0)</f>
        <v>0</v>
      </c>
      <c r="BJ411" s="6" t="s">
        <v>74</v>
      </c>
      <c r="BK411" s="116">
        <f>ROUND($L$411*$K$411,2)</f>
        <v>0</v>
      </c>
      <c r="BL411" s="6" t="s">
        <v>219</v>
      </c>
      <c r="BM411" s="6" t="s">
        <v>560</v>
      </c>
    </row>
    <row r="412" spans="2:65" s="6" customFormat="1" ht="18.75" customHeight="1" x14ac:dyDescent="0.3">
      <c r="B412" s="117"/>
      <c r="E412" s="118"/>
      <c r="F412" s="230" t="s">
        <v>561</v>
      </c>
      <c r="G412" s="231"/>
      <c r="H412" s="231"/>
      <c r="I412" s="231"/>
      <c r="K412" s="119">
        <v>646.69000000000005</v>
      </c>
      <c r="R412" s="120"/>
      <c r="T412" s="121"/>
      <c r="AA412" s="122"/>
      <c r="AT412" s="118" t="s">
        <v>141</v>
      </c>
      <c r="AU412" s="118" t="s">
        <v>74</v>
      </c>
      <c r="AV412" s="118" t="s">
        <v>84</v>
      </c>
      <c r="AW412" s="118" t="s">
        <v>94</v>
      </c>
      <c r="AX412" s="118" t="s">
        <v>67</v>
      </c>
      <c r="AY412" s="118" t="s">
        <v>133</v>
      </c>
    </row>
    <row r="413" spans="2:65" s="6" customFormat="1" ht="18.75" customHeight="1" x14ac:dyDescent="0.3">
      <c r="B413" s="123"/>
      <c r="E413" s="124"/>
      <c r="F413" s="232" t="s">
        <v>142</v>
      </c>
      <c r="G413" s="233"/>
      <c r="H413" s="233"/>
      <c r="I413" s="233"/>
      <c r="K413" s="125">
        <v>646.69000000000005</v>
      </c>
      <c r="R413" s="126"/>
      <c r="T413" s="127"/>
      <c r="AA413" s="128"/>
      <c r="AT413" s="124" t="s">
        <v>141</v>
      </c>
      <c r="AU413" s="124" t="s">
        <v>74</v>
      </c>
      <c r="AV413" s="124" t="s">
        <v>138</v>
      </c>
      <c r="AW413" s="124" t="s">
        <v>94</v>
      </c>
      <c r="AX413" s="124" t="s">
        <v>74</v>
      </c>
      <c r="AY413" s="124" t="s">
        <v>133</v>
      </c>
    </row>
    <row r="414" spans="2:65" s="6" customFormat="1" ht="27" customHeight="1" x14ac:dyDescent="0.3">
      <c r="B414" s="19"/>
      <c r="C414" s="109">
        <v>102</v>
      </c>
      <c r="D414" s="109" t="s">
        <v>134</v>
      </c>
      <c r="E414" s="110" t="s">
        <v>562</v>
      </c>
      <c r="F414" s="236" t="s">
        <v>563</v>
      </c>
      <c r="G414" s="235"/>
      <c r="H414" s="235"/>
      <c r="I414" s="235"/>
      <c r="J414" s="111" t="s">
        <v>429</v>
      </c>
      <c r="K414" s="112">
        <v>3157.4780000000001</v>
      </c>
      <c r="L414" s="234"/>
      <c r="M414" s="235"/>
      <c r="N414" s="234">
        <f>ROUND($L$414*$K$414,2)</f>
        <v>0</v>
      </c>
      <c r="O414" s="235"/>
      <c r="P414" s="235"/>
      <c r="Q414" s="235"/>
      <c r="R414" s="20"/>
      <c r="T414" s="113"/>
      <c r="U414" s="26" t="s">
        <v>32</v>
      </c>
      <c r="V414" s="114">
        <v>0</v>
      </c>
      <c r="W414" s="114">
        <f>$V$414*$K$414</f>
        <v>0</v>
      </c>
      <c r="X414" s="114">
        <v>0</v>
      </c>
      <c r="Y414" s="114">
        <f>$X$414*$K$414</f>
        <v>0</v>
      </c>
      <c r="Z414" s="114">
        <v>0</v>
      </c>
      <c r="AA414" s="115">
        <f>$Z$414*$K$414</f>
        <v>0</v>
      </c>
      <c r="AR414" s="6" t="s">
        <v>219</v>
      </c>
      <c r="AT414" s="6" t="s">
        <v>134</v>
      </c>
      <c r="AU414" s="6" t="s">
        <v>74</v>
      </c>
      <c r="AY414" s="6" t="s">
        <v>133</v>
      </c>
      <c r="BE414" s="116">
        <f>IF($U$414="základní",$N$414,0)</f>
        <v>0</v>
      </c>
      <c r="BF414" s="116">
        <f>IF($U$414="snížená",$N$414,0)</f>
        <v>0</v>
      </c>
      <c r="BG414" s="116">
        <f>IF($U$414="zákl. přenesená",$N$414,0)</f>
        <v>0</v>
      </c>
      <c r="BH414" s="116">
        <f>IF($U$414="sníž. přenesená",$N$414,0)</f>
        <v>0</v>
      </c>
      <c r="BI414" s="116">
        <f>IF($U$414="nulová",$N$414,0)</f>
        <v>0</v>
      </c>
      <c r="BJ414" s="6" t="s">
        <v>74</v>
      </c>
      <c r="BK414" s="116">
        <f>ROUND($L$414*$K$414,2)</f>
        <v>0</v>
      </c>
      <c r="BL414" s="6" t="s">
        <v>219</v>
      </c>
      <c r="BM414" s="6" t="s">
        <v>564</v>
      </c>
    </row>
    <row r="415" spans="2:65" s="100" customFormat="1" ht="37.5" customHeight="1" x14ac:dyDescent="0.35">
      <c r="B415" s="101"/>
      <c r="D415" s="102" t="s">
        <v>109</v>
      </c>
      <c r="E415" s="102"/>
      <c r="F415" s="102"/>
      <c r="G415" s="102"/>
      <c r="H415" s="102"/>
      <c r="I415" s="102"/>
      <c r="J415" s="102"/>
      <c r="K415" s="102"/>
      <c r="L415" s="102"/>
      <c r="M415" s="102"/>
      <c r="N415" s="225">
        <f>N416+N419+N422+N425+N429+N432+N435</f>
        <v>0</v>
      </c>
      <c r="O415" s="226"/>
      <c r="P415" s="226"/>
      <c r="Q415" s="226"/>
      <c r="R415" s="104"/>
      <c r="T415" s="105"/>
      <c r="W415" s="106">
        <f>SUM($W$416:$W$435)</f>
        <v>216.72289600000002</v>
      </c>
      <c r="Y415" s="106">
        <f>SUM($Y$416:$Y$435)</f>
        <v>6.0920741500000002</v>
      </c>
      <c r="AA415" s="107">
        <f>SUM($AA$416:$AA$435)</f>
        <v>0</v>
      </c>
      <c r="AR415" s="103" t="s">
        <v>84</v>
      </c>
      <c r="AT415" s="103" t="s">
        <v>66</v>
      </c>
      <c r="AU415" s="103" t="s">
        <v>67</v>
      </c>
      <c r="AY415" s="103" t="s">
        <v>133</v>
      </c>
      <c r="BK415" s="108">
        <f>SUM($BK$416:$BK$435)</f>
        <v>0</v>
      </c>
    </row>
    <row r="416" spans="2:65" s="6" customFormat="1" ht="41.25" customHeight="1" x14ac:dyDescent="0.3">
      <c r="B416" s="19"/>
      <c r="C416" s="109">
        <v>103</v>
      </c>
      <c r="D416" s="109" t="s">
        <v>134</v>
      </c>
      <c r="E416" s="110" t="s">
        <v>565</v>
      </c>
      <c r="F416" s="247" t="s">
        <v>1017</v>
      </c>
      <c r="G416" s="235"/>
      <c r="H416" s="235"/>
      <c r="I416" s="235"/>
      <c r="J416" s="111" t="s">
        <v>137</v>
      </c>
      <c r="K416" s="112">
        <v>25.47</v>
      </c>
      <c r="L416" s="234"/>
      <c r="M416" s="235"/>
      <c r="N416" s="234">
        <f>ROUND($L$416*$K$416,2)</f>
        <v>0</v>
      </c>
      <c r="O416" s="235"/>
      <c r="P416" s="235"/>
      <c r="Q416" s="235"/>
      <c r="R416" s="20"/>
      <c r="T416" s="113"/>
      <c r="U416" s="26" t="s">
        <v>32</v>
      </c>
      <c r="V416" s="114">
        <v>1.296</v>
      </c>
      <c r="W416" s="114">
        <f>$V$416*$K$416</f>
        <v>33.009120000000003</v>
      </c>
      <c r="X416" s="114">
        <v>4.41E-2</v>
      </c>
      <c r="Y416" s="114">
        <f>$X$416*$K$416</f>
        <v>1.123227</v>
      </c>
      <c r="Z416" s="114">
        <v>0</v>
      </c>
      <c r="AA416" s="115">
        <f>$Z$416*$K$416</f>
        <v>0</v>
      </c>
      <c r="AR416" s="6" t="s">
        <v>219</v>
      </c>
      <c r="AT416" s="6" t="s">
        <v>134</v>
      </c>
      <c r="AU416" s="6" t="s">
        <v>74</v>
      </c>
      <c r="AY416" s="6" t="s">
        <v>133</v>
      </c>
      <c r="BE416" s="116">
        <f>IF($U$416="základní",$N$416,0)</f>
        <v>0</v>
      </c>
      <c r="BF416" s="116">
        <f>IF($U$416="snížená",$N$416,0)</f>
        <v>0</v>
      </c>
      <c r="BG416" s="116">
        <f>IF($U$416="zákl. přenesená",$N$416,0)</f>
        <v>0</v>
      </c>
      <c r="BH416" s="116">
        <f>IF($U$416="sníž. přenesená",$N$416,0)</f>
        <v>0</v>
      </c>
      <c r="BI416" s="116">
        <f>IF($U$416="nulová",$N$416,0)</f>
        <v>0</v>
      </c>
      <c r="BJ416" s="6" t="s">
        <v>74</v>
      </c>
      <c r="BK416" s="116">
        <f>ROUND($L$416*$K$416,2)</f>
        <v>0</v>
      </c>
      <c r="BL416" s="6" t="s">
        <v>219</v>
      </c>
      <c r="BM416" s="6" t="s">
        <v>566</v>
      </c>
    </row>
    <row r="417" spans="2:65" s="6" customFormat="1" ht="18.75" customHeight="1" x14ac:dyDescent="0.3">
      <c r="B417" s="117"/>
      <c r="E417" s="118"/>
      <c r="F417" s="230" t="s">
        <v>567</v>
      </c>
      <c r="G417" s="231"/>
      <c r="H417" s="231"/>
      <c r="I417" s="231"/>
      <c r="K417" s="119">
        <v>25.47</v>
      </c>
      <c r="R417" s="120"/>
      <c r="T417" s="121"/>
      <c r="AA417" s="122"/>
      <c r="AT417" s="118" t="s">
        <v>141</v>
      </c>
      <c r="AU417" s="118" t="s">
        <v>74</v>
      </c>
      <c r="AV417" s="118" t="s">
        <v>84</v>
      </c>
      <c r="AW417" s="118" t="s">
        <v>94</v>
      </c>
      <c r="AX417" s="118" t="s">
        <v>67</v>
      </c>
      <c r="AY417" s="118" t="s">
        <v>133</v>
      </c>
    </row>
    <row r="418" spans="2:65" s="6" customFormat="1" ht="18.75" customHeight="1" x14ac:dyDescent="0.3">
      <c r="B418" s="123"/>
      <c r="E418" s="124"/>
      <c r="F418" s="232" t="s">
        <v>142</v>
      </c>
      <c r="G418" s="233"/>
      <c r="H418" s="233"/>
      <c r="I418" s="233"/>
      <c r="K418" s="125">
        <v>25.47</v>
      </c>
      <c r="R418" s="126"/>
      <c r="T418" s="127"/>
      <c r="AA418" s="128"/>
      <c r="AT418" s="124" t="s">
        <v>141</v>
      </c>
      <c r="AU418" s="124" t="s">
        <v>74</v>
      </c>
      <c r="AV418" s="124" t="s">
        <v>138</v>
      </c>
      <c r="AW418" s="124" t="s">
        <v>94</v>
      </c>
      <c r="AX418" s="124" t="s">
        <v>74</v>
      </c>
      <c r="AY418" s="124" t="s">
        <v>133</v>
      </c>
    </row>
    <row r="419" spans="2:65" s="6" customFormat="1" ht="27" customHeight="1" x14ac:dyDescent="0.3">
      <c r="B419" s="19"/>
      <c r="C419" s="109">
        <v>104</v>
      </c>
      <c r="D419" s="109" t="s">
        <v>134</v>
      </c>
      <c r="E419" s="110" t="s">
        <v>568</v>
      </c>
      <c r="F419" s="247" t="s">
        <v>569</v>
      </c>
      <c r="G419" s="235"/>
      <c r="H419" s="235"/>
      <c r="I419" s="235"/>
      <c r="J419" s="111" t="s">
        <v>137</v>
      </c>
      <c r="K419" s="112">
        <v>1.35</v>
      </c>
      <c r="L419" s="234"/>
      <c r="M419" s="235"/>
      <c r="N419" s="234">
        <f>ROUND($L$419*$K$419,2)</f>
        <v>0</v>
      </c>
      <c r="O419" s="235"/>
      <c r="P419" s="235"/>
      <c r="Q419" s="235"/>
      <c r="R419" s="20"/>
      <c r="T419" s="113"/>
      <c r="U419" s="26" t="s">
        <v>32</v>
      </c>
      <c r="V419" s="114">
        <v>1.296</v>
      </c>
      <c r="W419" s="114">
        <f>$V$419*$K$419</f>
        <v>1.7496000000000003</v>
      </c>
      <c r="X419" s="114">
        <v>4.5130000000000003E-2</v>
      </c>
      <c r="Y419" s="114">
        <f>$X$419*$K$419</f>
        <v>6.0925500000000007E-2</v>
      </c>
      <c r="Z419" s="114">
        <v>0</v>
      </c>
      <c r="AA419" s="115">
        <f>$Z$419*$K$419</f>
        <v>0</v>
      </c>
      <c r="AR419" s="6" t="s">
        <v>219</v>
      </c>
      <c r="AT419" s="6" t="s">
        <v>134</v>
      </c>
      <c r="AU419" s="6" t="s">
        <v>74</v>
      </c>
      <c r="AY419" s="6" t="s">
        <v>133</v>
      </c>
      <c r="BE419" s="116">
        <f>IF($U$419="základní",$N$419,0)</f>
        <v>0</v>
      </c>
      <c r="BF419" s="116">
        <f>IF($U$419="snížená",$N$419,0)</f>
        <v>0</v>
      </c>
      <c r="BG419" s="116">
        <f>IF($U$419="zákl. přenesená",$N$419,0)</f>
        <v>0</v>
      </c>
      <c r="BH419" s="116">
        <f>IF($U$419="sníž. přenesená",$N$419,0)</f>
        <v>0</v>
      </c>
      <c r="BI419" s="116">
        <f>IF($U$419="nulová",$N$419,0)</f>
        <v>0</v>
      </c>
      <c r="BJ419" s="6" t="s">
        <v>74</v>
      </c>
      <c r="BK419" s="116">
        <f>ROUND($L$419*$K$419,2)</f>
        <v>0</v>
      </c>
      <c r="BL419" s="6" t="s">
        <v>219</v>
      </c>
      <c r="BM419" s="6" t="s">
        <v>570</v>
      </c>
    </row>
    <row r="420" spans="2:65" s="6" customFormat="1" ht="18.75" customHeight="1" x14ac:dyDescent="0.3">
      <c r="B420" s="117"/>
      <c r="E420" s="118"/>
      <c r="F420" s="230" t="s">
        <v>571</v>
      </c>
      <c r="G420" s="231"/>
      <c r="H420" s="231"/>
      <c r="I420" s="231"/>
      <c r="K420" s="119">
        <v>1.35</v>
      </c>
      <c r="R420" s="120"/>
      <c r="T420" s="121"/>
      <c r="AA420" s="122"/>
      <c r="AT420" s="118" t="s">
        <v>141</v>
      </c>
      <c r="AU420" s="118" t="s">
        <v>74</v>
      </c>
      <c r="AV420" s="118" t="s">
        <v>84</v>
      </c>
      <c r="AW420" s="118" t="s">
        <v>94</v>
      </c>
      <c r="AX420" s="118" t="s">
        <v>67</v>
      </c>
      <c r="AY420" s="118" t="s">
        <v>133</v>
      </c>
    </row>
    <row r="421" spans="2:65" s="6" customFormat="1" ht="18.75" customHeight="1" x14ac:dyDescent="0.3">
      <c r="B421" s="123"/>
      <c r="E421" s="124"/>
      <c r="F421" s="232" t="s">
        <v>142</v>
      </c>
      <c r="G421" s="233"/>
      <c r="H421" s="233"/>
      <c r="I421" s="233"/>
      <c r="K421" s="125">
        <v>1.35</v>
      </c>
      <c r="R421" s="126"/>
      <c r="T421" s="127"/>
      <c r="AA421" s="128"/>
      <c r="AT421" s="124" t="s">
        <v>141</v>
      </c>
      <c r="AU421" s="124" t="s">
        <v>74</v>
      </c>
      <c r="AV421" s="124" t="s">
        <v>138</v>
      </c>
      <c r="AW421" s="124" t="s">
        <v>94</v>
      </c>
      <c r="AX421" s="124" t="s">
        <v>74</v>
      </c>
      <c r="AY421" s="124" t="s">
        <v>133</v>
      </c>
    </row>
    <row r="422" spans="2:65" s="6" customFormat="1" ht="27" customHeight="1" x14ac:dyDescent="0.3">
      <c r="B422" s="19"/>
      <c r="C422" s="109">
        <v>105</v>
      </c>
      <c r="D422" s="109" t="s">
        <v>134</v>
      </c>
      <c r="E422" s="110" t="s">
        <v>572</v>
      </c>
      <c r="F422" s="247" t="s">
        <v>573</v>
      </c>
      <c r="G422" s="235"/>
      <c r="H422" s="235"/>
      <c r="I422" s="235"/>
      <c r="J422" s="111" t="s">
        <v>137</v>
      </c>
      <c r="K422" s="112">
        <v>13.803000000000001</v>
      </c>
      <c r="L422" s="234"/>
      <c r="M422" s="235"/>
      <c r="N422" s="234">
        <f>ROUND($L$422*$K$422,2)</f>
        <v>0</v>
      </c>
      <c r="O422" s="235"/>
      <c r="P422" s="235"/>
      <c r="Q422" s="235"/>
      <c r="R422" s="20"/>
      <c r="T422" s="113"/>
      <c r="U422" s="26" t="s">
        <v>32</v>
      </c>
      <c r="V422" s="114">
        <v>1.296</v>
      </c>
      <c r="W422" s="114">
        <f>$V$422*$K$422</f>
        <v>17.888688000000002</v>
      </c>
      <c r="X422" s="114">
        <v>4.6190000000000002E-2</v>
      </c>
      <c r="Y422" s="114">
        <f>$X$422*$K$422</f>
        <v>0.6375605700000001</v>
      </c>
      <c r="Z422" s="114">
        <v>0</v>
      </c>
      <c r="AA422" s="115">
        <f>$Z$422*$K$422</f>
        <v>0</v>
      </c>
      <c r="AR422" s="6" t="s">
        <v>219</v>
      </c>
      <c r="AT422" s="6" t="s">
        <v>134</v>
      </c>
      <c r="AU422" s="6" t="s">
        <v>74</v>
      </c>
      <c r="AY422" s="6" t="s">
        <v>133</v>
      </c>
      <c r="BE422" s="116">
        <f>IF($U$422="základní",$N$422,0)</f>
        <v>0</v>
      </c>
      <c r="BF422" s="116">
        <f>IF($U$422="snížená",$N$422,0)</f>
        <v>0</v>
      </c>
      <c r="BG422" s="116">
        <f>IF($U$422="zákl. přenesená",$N$422,0)</f>
        <v>0</v>
      </c>
      <c r="BH422" s="116">
        <f>IF($U$422="sníž. přenesená",$N$422,0)</f>
        <v>0</v>
      </c>
      <c r="BI422" s="116">
        <f>IF($U$422="nulová",$N$422,0)</f>
        <v>0</v>
      </c>
      <c r="BJ422" s="6" t="s">
        <v>74</v>
      </c>
      <c r="BK422" s="116">
        <f>ROUND($L$422*$K$422,2)</f>
        <v>0</v>
      </c>
      <c r="BL422" s="6" t="s">
        <v>219</v>
      </c>
      <c r="BM422" s="6" t="s">
        <v>574</v>
      </c>
    </row>
    <row r="423" spans="2:65" s="6" customFormat="1" ht="18.75" customHeight="1" x14ac:dyDescent="0.3">
      <c r="B423" s="117"/>
      <c r="E423" s="118"/>
      <c r="F423" s="230" t="s">
        <v>575</v>
      </c>
      <c r="G423" s="231"/>
      <c r="H423" s="231"/>
      <c r="I423" s="231"/>
      <c r="K423" s="119">
        <v>13.8025</v>
      </c>
      <c r="R423" s="120"/>
      <c r="T423" s="121"/>
      <c r="AA423" s="122"/>
      <c r="AT423" s="118" t="s">
        <v>141</v>
      </c>
      <c r="AU423" s="118" t="s">
        <v>74</v>
      </c>
      <c r="AV423" s="118" t="s">
        <v>84</v>
      </c>
      <c r="AW423" s="118" t="s">
        <v>94</v>
      </c>
      <c r="AX423" s="118" t="s">
        <v>67</v>
      </c>
      <c r="AY423" s="118" t="s">
        <v>133</v>
      </c>
    </row>
    <row r="424" spans="2:65" s="6" customFormat="1" ht="18.75" customHeight="1" x14ac:dyDescent="0.3">
      <c r="B424" s="123"/>
      <c r="E424" s="124"/>
      <c r="F424" s="232" t="s">
        <v>142</v>
      </c>
      <c r="G424" s="233"/>
      <c r="H424" s="233"/>
      <c r="I424" s="233"/>
      <c r="K424" s="125">
        <v>13.8025</v>
      </c>
      <c r="R424" s="126"/>
      <c r="T424" s="127"/>
      <c r="AA424" s="128"/>
      <c r="AT424" s="124" t="s">
        <v>141</v>
      </c>
      <c r="AU424" s="124" t="s">
        <v>74</v>
      </c>
      <c r="AV424" s="124" t="s">
        <v>138</v>
      </c>
      <c r="AW424" s="124" t="s">
        <v>94</v>
      </c>
      <c r="AX424" s="124" t="s">
        <v>74</v>
      </c>
      <c r="AY424" s="124" t="s">
        <v>133</v>
      </c>
    </row>
    <row r="425" spans="2:65" s="6" customFormat="1" ht="27" customHeight="1" x14ac:dyDescent="0.3">
      <c r="B425" s="19"/>
      <c r="C425" s="109">
        <v>106</v>
      </c>
      <c r="D425" s="109" t="s">
        <v>134</v>
      </c>
      <c r="E425" s="110" t="s">
        <v>576</v>
      </c>
      <c r="F425" s="236" t="s">
        <v>577</v>
      </c>
      <c r="G425" s="235"/>
      <c r="H425" s="235"/>
      <c r="I425" s="235"/>
      <c r="J425" s="111" t="s">
        <v>137</v>
      </c>
      <c r="K425" s="112">
        <v>27.866</v>
      </c>
      <c r="L425" s="234"/>
      <c r="M425" s="235"/>
      <c r="N425" s="234">
        <f>ROUND($L$425*$K$425,2)</f>
        <v>0</v>
      </c>
      <c r="O425" s="235"/>
      <c r="P425" s="235"/>
      <c r="Q425" s="235"/>
      <c r="R425" s="20"/>
      <c r="T425" s="113"/>
      <c r="U425" s="26" t="s">
        <v>32</v>
      </c>
      <c r="V425" s="114">
        <v>1.296</v>
      </c>
      <c r="W425" s="114">
        <f>$V$425*$K$425</f>
        <v>36.114336000000002</v>
      </c>
      <c r="X425" s="114">
        <v>5.3460000000000001E-2</v>
      </c>
      <c r="Y425" s="114">
        <f>$X$425*$K$425</f>
        <v>1.4897163600000001</v>
      </c>
      <c r="Z425" s="114">
        <v>0</v>
      </c>
      <c r="AA425" s="115">
        <f>$Z$425*$K$425</f>
        <v>0</v>
      </c>
      <c r="AR425" s="6" t="s">
        <v>219</v>
      </c>
      <c r="AT425" s="6" t="s">
        <v>134</v>
      </c>
      <c r="AU425" s="6" t="s">
        <v>74</v>
      </c>
      <c r="AY425" s="6" t="s">
        <v>133</v>
      </c>
      <c r="BE425" s="116">
        <f>IF($U$425="základní",$N$425,0)</f>
        <v>0</v>
      </c>
      <c r="BF425" s="116">
        <f>IF($U$425="snížená",$N$425,0)</f>
        <v>0</v>
      </c>
      <c r="BG425" s="116">
        <f>IF($U$425="zákl. přenesená",$N$425,0)</f>
        <v>0</v>
      </c>
      <c r="BH425" s="116">
        <f>IF($U$425="sníž. přenesená",$N$425,0)</f>
        <v>0</v>
      </c>
      <c r="BI425" s="116">
        <f>IF($U$425="nulová",$N$425,0)</f>
        <v>0</v>
      </c>
      <c r="BJ425" s="6" t="s">
        <v>74</v>
      </c>
      <c r="BK425" s="116">
        <f>ROUND($L$425*$K$425,2)</f>
        <v>0</v>
      </c>
      <c r="BL425" s="6" t="s">
        <v>219</v>
      </c>
      <c r="BM425" s="6" t="s">
        <v>578</v>
      </c>
    </row>
    <row r="426" spans="2:65" s="6" customFormat="1" ht="18.75" customHeight="1" x14ac:dyDescent="0.3">
      <c r="B426" s="117"/>
      <c r="E426" s="118"/>
      <c r="F426" s="230" t="s">
        <v>579</v>
      </c>
      <c r="G426" s="231"/>
      <c r="H426" s="231"/>
      <c r="I426" s="231"/>
      <c r="K426" s="119">
        <v>33.866250000000001</v>
      </c>
      <c r="R426" s="120"/>
      <c r="T426" s="121"/>
      <c r="AA426" s="122"/>
      <c r="AT426" s="118" t="s">
        <v>141</v>
      </c>
      <c r="AU426" s="118" t="s">
        <v>74</v>
      </c>
      <c r="AV426" s="118" t="s">
        <v>84</v>
      </c>
      <c r="AW426" s="118" t="s">
        <v>94</v>
      </c>
      <c r="AX426" s="118" t="s">
        <v>67</v>
      </c>
      <c r="AY426" s="118" t="s">
        <v>133</v>
      </c>
    </row>
    <row r="427" spans="2:65" s="6" customFormat="1" ht="18.75" customHeight="1" x14ac:dyDescent="0.3">
      <c r="B427" s="117"/>
      <c r="E427" s="118"/>
      <c r="F427" s="230" t="s">
        <v>580</v>
      </c>
      <c r="G427" s="231"/>
      <c r="H427" s="231"/>
      <c r="I427" s="231"/>
      <c r="K427" s="119">
        <v>-6</v>
      </c>
      <c r="R427" s="120"/>
      <c r="T427" s="121"/>
      <c r="AA427" s="122"/>
      <c r="AT427" s="118" t="s">
        <v>141</v>
      </c>
      <c r="AU427" s="118" t="s">
        <v>74</v>
      </c>
      <c r="AV427" s="118" t="s">
        <v>84</v>
      </c>
      <c r="AW427" s="118" t="s">
        <v>94</v>
      </c>
      <c r="AX427" s="118" t="s">
        <v>67</v>
      </c>
      <c r="AY427" s="118" t="s">
        <v>133</v>
      </c>
    </row>
    <row r="428" spans="2:65" s="6" customFormat="1" ht="18.75" customHeight="1" x14ac:dyDescent="0.3">
      <c r="B428" s="123"/>
      <c r="E428" s="124"/>
      <c r="F428" s="232" t="s">
        <v>142</v>
      </c>
      <c r="G428" s="233"/>
      <c r="H428" s="233"/>
      <c r="I428" s="233"/>
      <c r="K428" s="125">
        <v>27.866250000000001</v>
      </c>
      <c r="R428" s="126"/>
      <c r="T428" s="127"/>
      <c r="AA428" s="128"/>
      <c r="AT428" s="124" t="s">
        <v>141</v>
      </c>
      <c r="AU428" s="124" t="s">
        <v>74</v>
      </c>
      <c r="AV428" s="124" t="s">
        <v>138</v>
      </c>
      <c r="AW428" s="124" t="s">
        <v>94</v>
      </c>
      <c r="AX428" s="124" t="s">
        <v>74</v>
      </c>
      <c r="AY428" s="124" t="s">
        <v>133</v>
      </c>
    </row>
    <row r="429" spans="2:65" s="6" customFormat="1" ht="44.25" customHeight="1" x14ac:dyDescent="0.3">
      <c r="B429" s="19"/>
      <c r="C429" s="109">
        <v>107</v>
      </c>
      <c r="D429" s="109" t="s">
        <v>134</v>
      </c>
      <c r="E429" s="110" t="s">
        <v>581</v>
      </c>
      <c r="F429" s="236" t="s">
        <v>1019</v>
      </c>
      <c r="G429" s="235"/>
      <c r="H429" s="235"/>
      <c r="I429" s="235"/>
      <c r="J429" s="111" t="s">
        <v>137</v>
      </c>
      <c r="K429" s="112">
        <v>9.4640000000000004</v>
      </c>
      <c r="L429" s="234"/>
      <c r="M429" s="235"/>
      <c r="N429" s="234">
        <f>ROUND($L$429*$K$429,2)</f>
        <v>0</v>
      </c>
      <c r="O429" s="235"/>
      <c r="P429" s="235"/>
      <c r="Q429" s="235"/>
      <c r="R429" s="20"/>
      <c r="T429" s="113"/>
      <c r="U429" s="26" t="s">
        <v>32</v>
      </c>
      <c r="V429" s="114">
        <v>0.96799999999999997</v>
      </c>
      <c r="W429" s="114">
        <f>$V$429*$K$429</f>
        <v>9.1611519999999995</v>
      </c>
      <c r="X429" s="114">
        <v>1.223E-2</v>
      </c>
      <c r="Y429" s="114">
        <f>$X$429*$K$429</f>
        <v>0.11574472</v>
      </c>
      <c r="Z429" s="114">
        <v>0</v>
      </c>
      <c r="AA429" s="115">
        <f>$Z$429*$K$429</f>
        <v>0</v>
      </c>
      <c r="AR429" s="6" t="s">
        <v>219</v>
      </c>
      <c r="AT429" s="6" t="s">
        <v>134</v>
      </c>
      <c r="AU429" s="6" t="s">
        <v>74</v>
      </c>
      <c r="AY429" s="6" t="s">
        <v>133</v>
      </c>
      <c r="BE429" s="116">
        <f>IF($U$429="základní",$N$429,0)</f>
        <v>0</v>
      </c>
      <c r="BF429" s="116">
        <f>IF($U$429="snížená",$N$429,0)</f>
        <v>0</v>
      </c>
      <c r="BG429" s="116">
        <f>IF($U$429="zákl. přenesená",$N$429,0)</f>
        <v>0</v>
      </c>
      <c r="BH429" s="116">
        <f>IF($U$429="sníž. přenesená",$N$429,0)</f>
        <v>0</v>
      </c>
      <c r="BI429" s="116">
        <f>IF($U$429="nulová",$N$429,0)</f>
        <v>0</v>
      </c>
      <c r="BJ429" s="6" t="s">
        <v>74</v>
      </c>
      <c r="BK429" s="116">
        <f>ROUND($L$429*$K$429,2)</f>
        <v>0</v>
      </c>
      <c r="BL429" s="6" t="s">
        <v>219</v>
      </c>
      <c r="BM429" s="6" t="s">
        <v>582</v>
      </c>
    </row>
    <row r="430" spans="2:65" s="6" customFormat="1" ht="18.75" customHeight="1" x14ac:dyDescent="0.3">
      <c r="B430" s="117"/>
      <c r="E430" s="118"/>
      <c r="F430" s="230" t="s">
        <v>583</v>
      </c>
      <c r="G430" s="231"/>
      <c r="H430" s="231"/>
      <c r="I430" s="231"/>
      <c r="K430" s="119">
        <v>9.4640000000000004</v>
      </c>
      <c r="R430" s="120"/>
      <c r="T430" s="121"/>
      <c r="AA430" s="122"/>
      <c r="AT430" s="118" t="s">
        <v>141</v>
      </c>
      <c r="AU430" s="118" t="s">
        <v>74</v>
      </c>
      <c r="AV430" s="118" t="s">
        <v>84</v>
      </c>
      <c r="AW430" s="118" t="s">
        <v>94</v>
      </c>
      <c r="AX430" s="118" t="s">
        <v>67</v>
      </c>
      <c r="AY430" s="118" t="s">
        <v>133</v>
      </c>
    </row>
    <row r="431" spans="2:65" s="6" customFormat="1" ht="18.75" customHeight="1" x14ac:dyDescent="0.3">
      <c r="B431" s="123"/>
      <c r="E431" s="124"/>
      <c r="F431" s="232" t="s">
        <v>142</v>
      </c>
      <c r="G431" s="233"/>
      <c r="H431" s="233"/>
      <c r="I431" s="233"/>
      <c r="K431" s="125">
        <v>9.4640000000000004</v>
      </c>
      <c r="R431" s="126"/>
      <c r="T431" s="127"/>
      <c r="AA431" s="128"/>
      <c r="AT431" s="124" t="s">
        <v>141</v>
      </c>
      <c r="AU431" s="124" t="s">
        <v>74</v>
      </c>
      <c r="AV431" s="124" t="s">
        <v>138</v>
      </c>
      <c r="AW431" s="124" t="s">
        <v>94</v>
      </c>
      <c r="AX431" s="124" t="s">
        <v>74</v>
      </c>
      <c r="AY431" s="124" t="s">
        <v>133</v>
      </c>
    </row>
    <row r="432" spans="2:65" s="6" customFormat="1" ht="27" customHeight="1" x14ac:dyDescent="0.3">
      <c r="B432" s="19"/>
      <c r="C432" s="109">
        <v>108</v>
      </c>
      <c r="D432" s="109" t="s">
        <v>134</v>
      </c>
      <c r="E432" s="110" t="s">
        <v>584</v>
      </c>
      <c r="F432" s="236" t="s">
        <v>1018</v>
      </c>
      <c r="G432" s="235"/>
      <c r="H432" s="235"/>
      <c r="I432" s="235"/>
      <c r="J432" s="111" t="s">
        <v>137</v>
      </c>
      <c r="K432" s="112">
        <v>90</v>
      </c>
      <c r="L432" s="234"/>
      <c r="M432" s="235"/>
      <c r="N432" s="234">
        <f>ROUND($L$432*$K$432,2)</f>
        <v>0</v>
      </c>
      <c r="O432" s="235"/>
      <c r="P432" s="235"/>
      <c r="Q432" s="235"/>
      <c r="R432" s="20"/>
      <c r="T432" s="113"/>
      <c r="U432" s="26" t="s">
        <v>32</v>
      </c>
      <c r="V432" s="114">
        <v>1.32</v>
      </c>
      <c r="W432" s="114">
        <f>$V$432*$K$432</f>
        <v>118.80000000000001</v>
      </c>
      <c r="X432" s="114">
        <v>2.9610000000000001E-2</v>
      </c>
      <c r="Y432" s="114">
        <f>$X$432*$K$432</f>
        <v>2.6649000000000003</v>
      </c>
      <c r="Z432" s="114">
        <v>0</v>
      </c>
      <c r="AA432" s="115">
        <f>$Z$432*$K$432</f>
        <v>0</v>
      </c>
      <c r="AR432" s="6" t="s">
        <v>219</v>
      </c>
      <c r="AT432" s="6" t="s">
        <v>134</v>
      </c>
      <c r="AU432" s="6" t="s">
        <v>74</v>
      </c>
      <c r="AY432" s="6" t="s">
        <v>133</v>
      </c>
      <c r="BE432" s="116">
        <f>IF($U$432="základní",$N$432,0)</f>
        <v>0</v>
      </c>
      <c r="BF432" s="116">
        <f>IF($U$432="snížená",$N$432,0)</f>
        <v>0</v>
      </c>
      <c r="BG432" s="116">
        <f>IF($U$432="zákl. přenesená",$N$432,0)</f>
        <v>0</v>
      </c>
      <c r="BH432" s="116">
        <f>IF($U$432="sníž. přenesená",$N$432,0)</f>
        <v>0</v>
      </c>
      <c r="BI432" s="116">
        <f>IF($U$432="nulová",$N$432,0)</f>
        <v>0</v>
      </c>
      <c r="BJ432" s="6" t="s">
        <v>74</v>
      </c>
      <c r="BK432" s="116">
        <f>ROUND($L$432*$K$432,2)</f>
        <v>0</v>
      </c>
      <c r="BL432" s="6" t="s">
        <v>219</v>
      </c>
      <c r="BM432" s="6" t="s">
        <v>585</v>
      </c>
    </row>
    <row r="433" spans="2:65" s="6" customFormat="1" ht="18.75" customHeight="1" x14ac:dyDescent="0.3">
      <c r="B433" s="117"/>
      <c r="E433" s="118"/>
      <c r="F433" s="230" t="s">
        <v>586</v>
      </c>
      <c r="G433" s="231"/>
      <c r="H433" s="231"/>
      <c r="I433" s="231"/>
      <c r="K433" s="119">
        <v>90</v>
      </c>
      <c r="R433" s="120"/>
      <c r="T433" s="121"/>
      <c r="AA433" s="122"/>
      <c r="AT433" s="118" t="s">
        <v>141</v>
      </c>
      <c r="AU433" s="118" t="s">
        <v>74</v>
      </c>
      <c r="AV433" s="118" t="s">
        <v>84</v>
      </c>
      <c r="AW433" s="118" t="s">
        <v>94</v>
      </c>
      <c r="AX433" s="118" t="s">
        <v>67</v>
      </c>
      <c r="AY433" s="118" t="s">
        <v>133</v>
      </c>
    </row>
    <row r="434" spans="2:65" s="6" customFormat="1" ht="18.75" customHeight="1" x14ac:dyDescent="0.3">
      <c r="B434" s="123"/>
      <c r="E434" s="124"/>
      <c r="F434" s="232" t="s">
        <v>142</v>
      </c>
      <c r="G434" s="233"/>
      <c r="H434" s="233"/>
      <c r="I434" s="233"/>
      <c r="K434" s="125">
        <v>90</v>
      </c>
      <c r="R434" s="126"/>
      <c r="T434" s="127"/>
      <c r="AA434" s="128"/>
      <c r="AT434" s="124" t="s">
        <v>141</v>
      </c>
      <c r="AU434" s="124" t="s">
        <v>74</v>
      </c>
      <c r="AV434" s="124" t="s">
        <v>138</v>
      </c>
      <c r="AW434" s="124" t="s">
        <v>94</v>
      </c>
      <c r="AX434" s="124" t="s">
        <v>74</v>
      </c>
      <c r="AY434" s="124" t="s">
        <v>133</v>
      </c>
    </row>
    <row r="435" spans="2:65" s="6" customFormat="1" ht="27" customHeight="1" x14ac:dyDescent="0.3">
      <c r="B435" s="19"/>
      <c r="C435" s="109">
        <v>109</v>
      </c>
      <c r="D435" s="109" t="s">
        <v>134</v>
      </c>
      <c r="E435" s="110" t="s">
        <v>587</v>
      </c>
      <c r="F435" s="236" t="s">
        <v>588</v>
      </c>
      <c r="G435" s="235"/>
      <c r="H435" s="235"/>
      <c r="I435" s="235"/>
      <c r="J435" s="111" t="s">
        <v>429</v>
      </c>
      <c r="K435" s="112">
        <v>1695.51</v>
      </c>
      <c r="L435" s="234"/>
      <c r="M435" s="235"/>
      <c r="N435" s="234">
        <f>ROUND($L$435*$K$435,2)</f>
        <v>0</v>
      </c>
      <c r="O435" s="235"/>
      <c r="P435" s="235"/>
      <c r="Q435" s="235"/>
      <c r="R435" s="20"/>
      <c r="T435" s="113"/>
      <c r="U435" s="26" t="s">
        <v>32</v>
      </c>
      <c r="V435" s="114">
        <v>0</v>
      </c>
      <c r="W435" s="114">
        <f>$V$435*$K$435</f>
        <v>0</v>
      </c>
      <c r="X435" s="114">
        <v>0</v>
      </c>
      <c r="Y435" s="114">
        <f>$X$435*$K$435</f>
        <v>0</v>
      </c>
      <c r="Z435" s="114">
        <v>0</v>
      </c>
      <c r="AA435" s="115">
        <f>$Z$435*$K$435</f>
        <v>0</v>
      </c>
      <c r="AR435" s="6" t="s">
        <v>219</v>
      </c>
      <c r="AT435" s="6" t="s">
        <v>134</v>
      </c>
      <c r="AU435" s="6" t="s">
        <v>74</v>
      </c>
      <c r="AY435" s="6" t="s">
        <v>133</v>
      </c>
      <c r="BE435" s="116">
        <f>IF($U$435="základní",$N$435,0)</f>
        <v>0</v>
      </c>
      <c r="BF435" s="116">
        <f>IF($U$435="snížená",$N$435,0)</f>
        <v>0</v>
      </c>
      <c r="BG435" s="116">
        <f>IF($U$435="zákl. přenesená",$N$435,0)</f>
        <v>0</v>
      </c>
      <c r="BH435" s="116">
        <f>IF($U$435="sníž. přenesená",$N$435,0)</f>
        <v>0</v>
      </c>
      <c r="BI435" s="116">
        <f>IF($U$435="nulová",$N$435,0)</f>
        <v>0</v>
      </c>
      <c r="BJ435" s="6" t="s">
        <v>74</v>
      </c>
      <c r="BK435" s="116">
        <f>ROUND($L$435*$K$435,2)</f>
        <v>0</v>
      </c>
      <c r="BL435" s="6" t="s">
        <v>219</v>
      </c>
      <c r="BM435" s="6" t="s">
        <v>589</v>
      </c>
    </row>
    <row r="436" spans="2:65" s="100" customFormat="1" ht="37.5" customHeight="1" x14ac:dyDescent="0.35">
      <c r="B436" s="101"/>
      <c r="D436" s="102" t="s">
        <v>110</v>
      </c>
      <c r="E436" s="102"/>
      <c r="F436" s="102"/>
      <c r="G436" s="102"/>
      <c r="H436" s="102"/>
      <c r="I436" s="102"/>
      <c r="J436" s="102"/>
      <c r="K436" s="102"/>
      <c r="L436" s="102"/>
      <c r="M436" s="102"/>
      <c r="N436" s="225">
        <f>N437+N438+N441+N442+N443+N444+N445+N448+N449+N450+N451+N452+N455+N456+N459+N462+N465+N466+N467+N468+N469+N470</f>
        <v>0</v>
      </c>
      <c r="O436" s="226"/>
      <c r="P436" s="226"/>
      <c r="Q436" s="226"/>
      <c r="R436" s="104"/>
      <c r="T436" s="105"/>
      <c r="W436" s="106">
        <f>SUM($W$437:$W$466)</f>
        <v>112.96693500000001</v>
      </c>
      <c r="Y436" s="106">
        <f>SUM($Y$437:$Y$466)</f>
        <v>0.28163484999999999</v>
      </c>
      <c r="AA436" s="107">
        <f>SUM($AA$437:$AA$466)</f>
        <v>1.0822913999999999</v>
      </c>
      <c r="AR436" s="103" t="s">
        <v>84</v>
      </c>
      <c r="AT436" s="103" t="s">
        <v>66</v>
      </c>
      <c r="AU436" s="103" t="s">
        <v>67</v>
      </c>
      <c r="AY436" s="103" t="s">
        <v>133</v>
      </c>
      <c r="BK436" s="108">
        <f>SUM($BK$437:$BK$466)</f>
        <v>0</v>
      </c>
    </row>
    <row r="437" spans="2:65" s="6" customFormat="1" ht="27" customHeight="1" x14ac:dyDescent="0.3">
      <c r="B437" s="19"/>
      <c r="C437" s="109">
        <v>110</v>
      </c>
      <c r="D437" s="109" t="s">
        <v>134</v>
      </c>
      <c r="E437" s="110" t="s">
        <v>590</v>
      </c>
      <c r="F437" s="236" t="s">
        <v>591</v>
      </c>
      <c r="G437" s="235"/>
      <c r="H437" s="235"/>
      <c r="I437" s="235"/>
      <c r="J437" s="111" t="s">
        <v>387</v>
      </c>
      <c r="K437" s="112">
        <v>20.8</v>
      </c>
      <c r="L437" s="234"/>
      <c r="M437" s="235"/>
      <c r="N437" s="234">
        <f>ROUND($L$437*$K$437,2)</f>
        <v>0</v>
      </c>
      <c r="O437" s="235"/>
      <c r="P437" s="235"/>
      <c r="Q437" s="235"/>
      <c r="R437" s="20"/>
      <c r="T437" s="113"/>
      <c r="U437" s="26" t="s">
        <v>32</v>
      </c>
      <c r="V437" s="114">
        <v>0.24199999999999999</v>
      </c>
      <c r="W437" s="114">
        <f>$V$437*$K$437</f>
        <v>5.0335999999999999</v>
      </c>
      <c r="X437" s="114">
        <v>1.9499999999999999E-3</v>
      </c>
      <c r="Y437" s="114">
        <f>$X$437*$K$437</f>
        <v>4.0559999999999999E-2</v>
      </c>
      <c r="Z437" s="114">
        <v>0</v>
      </c>
      <c r="AA437" s="115">
        <f>$Z$437*$K$437</f>
        <v>0</v>
      </c>
      <c r="AR437" s="6" t="s">
        <v>219</v>
      </c>
      <c r="AT437" s="6" t="s">
        <v>134</v>
      </c>
      <c r="AU437" s="6" t="s">
        <v>74</v>
      </c>
      <c r="AY437" s="6" t="s">
        <v>133</v>
      </c>
      <c r="BE437" s="116">
        <f>IF($U$437="základní",$N$437,0)</f>
        <v>0</v>
      </c>
      <c r="BF437" s="116">
        <f>IF($U$437="snížená",$N$437,0)</f>
        <v>0</v>
      </c>
      <c r="BG437" s="116">
        <f>IF($U$437="zákl. přenesená",$N$437,0)</f>
        <v>0</v>
      </c>
      <c r="BH437" s="116">
        <f>IF($U$437="sníž. přenesená",$N$437,0)</f>
        <v>0</v>
      </c>
      <c r="BI437" s="116">
        <f>IF($U$437="nulová",$N$437,0)</f>
        <v>0</v>
      </c>
      <c r="BJ437" s="6" t="s">
        <v>74</v>
      </c>
      <c r="BK437" s="116">
        <f>ROUND($L$437*$K$437,2)</f>
        <v>0</v>
      </c>
      <c r="BL437" s="6" t="s">
        <v>219</v>
      </c>
      <c r="BM437" s="6" t="s">
        <v>592</v>
      </c>
    </row>
    <row r="438" spans="2:65" s="6" customFormat="1" ht="27" customHeight="1" x14ac:dyDescent="0.3">
      <c r="B438" s="19"/>
      <c r="C438" s="109">
        <v>111</v>
      </c>
      <c r="D438" s="109" t="s">
        <v>134</v>
      </c>
      <c r="E438" s="110" t="s">
        <v>593</v>
      </c>
      <c r="F438" s="236" t="s">
        <v>594</v>
      </c>
      <c r="G438" s="235"/>
      <c r="H438" s="235"/>
      <c r="I438" s="235"/>
      <c r="J438" s="111" t="s">
        <v>387</v>
      </c>
      <c r="K438" s="112">
        <v>26.04</v>
      </c>
      <c r="L438" s="234"/>
      <c r="M438" s="235"/>
      <c r="N438" s="234">
        <f>ROUND($L$438*$K$438,2)</f>
        <v>0</v>
      </c>
      <c r="O438" s="235"/>
      <c r="P438" s="235"/>
      <c r="Q438" s="235"/>
      <c r="R438" s="20"/>
      <c r="T438" s="113"/>
      <c r="U438" s="26" t="s">
        <v>32</v>
      </c>
      <c r="V438" s="114">
        <v>0.26500000000000001</v>
      </c>
      <c r="W438" s="114">
        <f>$V$438*$K$438</f>
        <v>6.9005999999999998</v>
      </c>
      <c r="X438" s="114">
        <v>2.8600000000000001E-3</v>
      </c>
      <c r="Y438" s="114">
        <f>$X$438*$K$438</f>
        <v>7.4474399999999996E-2</v>
      </c>
      <c r="Z438" s="114">
        <v>0</v>
      </c>
      <c r="AA438" s="115">
        <f>$Z$438*$K$438</f>
        <v>0</v>
      </c>
      <c r="AR438" s="6" t="s">
        <v>219</v>
      </c>
      <c r="AT438" s="6" t="s">
        <v>134</v>
      </c>
      <c r="AU438" s="6" t="s">
        <v>74</v>
      </c>
      <c r="AY438" s="6" t="s">
        <v>133</v>
      </c>
      <c r="BE438" s="116">
        <f>IF($U$438="základní",$N$438,0)</f>
        <v>0</v>
      </c>
      <c r="BF438" s="116">
        <f>IF($U$438="snížená",$N$438,0)</f>
        <v>0</v>
      </c>
      <c r="BG438" s="116">
        <f>IF($U$438="zákl. přenesená",$N$438,0)</f>
        <v>0</v>
      </c>
      <c r="BH438" s="116">
        <f>IF($U$438="sníž. přenesená",$N$438,0)</f>
        <v>0</v>
      </c>
      <c r="BI438" s="116">
        <f>IF($U$438="nulová",$N$438,0)</f>
        <v>0</v>
      </c>
      <c r="BJ438" s="6" t="s">
        <v>74</v>
      </c>
      <c r="BK438" s="116">
        <f>ROUND($L$438*$K$438,2)</f>
        <v>0</v>
      </c>
      <c r="BL438" s="6" t="s">
        <v>219</v>
      </c>
      <c r="BM438" s="6" t="s">
        <v>595</v>
      </c>
    </row>
    <row r="439" spans="2:65" s="6" customFormat="1" ht="18.75" customHeight="1" x14ac:dyDescent="0.3">
      <c r="B439" s="117"/>
      <c r="E439" s="118"/>
      <c r="F439" s="230" t="s">
        <v>596</v>
      </c>
      <c r="G439" s="231"/>
      <c r="H439" s="231"/>
      <c r="I439" s="231"/>
      <c r="K439" s="119">
        <v>26.04</v>
      </c>
      <c r="R439" s="120"/>
      <c r="T439" s="121"/>
      <c r="AA439" s="122"/>
      <c r="AT439" s="118" t="s">
        <v>141</v>
      </c>
      <c r="AU439" s="118" t="s">
        <v>74</v>
      </c>
      <c r="AV439" s="118" t="s">
        <v>84</v>
      </c>
      <c r="AW439" s="118" t="s">
        <v>94</v>
      </c>
      <c r="AX439" s="118" t="s">
        <v>67</v>
      </c>
      <c r="AY439" s="118" t="s">
        <v>133</v>
      </c>
    </row>
    <row r="440" spans="2:65" s="6" customFormat="1" ht="18.75" customHeight="1" x14ac:dyDescent="0.3">
      <c r="B440" s="123"/>
      <c r="E440" s="124"/>
      <c r="F440" s="232" t="s">
        <v>142</v>
      </c>
      <c r="G440" s="233"/>
      <c r="H440" s="233"/>
      <c r="I440" s="233"/>
      <c r="K440" s="125">
        <v>26.04</v>
      </c>
      <c r="R440" s="126"/>
      <c r="T440" s="127"/>
      <c r="AA440" s="128"/>
      <c r="AT440" s="124" t="s">
        <v>141</v>
      </c>
      <c r="AU440" s="124" t="s">
        <v>74</v>
      </c>
      <c r="AV440" s="124" t="s">
        <v>138</v>
      </c>
      <c r="AW440" s="124" t="s">
        <v>94</v>
      </c>
      <c r="AX440" s="124" t="s">
        <v>74</v>
      </c>
      <c r="AY440" s="124" t="s">
        <v>133</v>
      </c>
    </row>
    <row r="441" spans="2:65" s="6" customFormat="1" ht="27" customHeight="1" x14ac:dyDescent="0.3">
      <c r="B441" s="19"/>
      <c r="C441" s="109">
        <v>112</v>
      </c>
      <c r="D441" s="109" t="s">
        <v>134</v>
      </c>
      <c r="E441" s="110" t="s">
        <v>597</v>
      </c>
      <c r="F441" s="236" t="s">
        <v>598</v>
      </c>
      <c r="G441" s="235"/>
      <c r="H441" s="235"/>
      <c r="I441" s="235"/>
      <c r="J441" s="111" t="s">
        <v>387</v>
      </c>
      <c r="K441" s="112">
        <v>6.5</v>
      </c>
      <c r="L441" s="234"/>
      <c r="M441" s="235"/>
      <c r="N441" s="234">
        <f>ROUND($L$441*$K$441,2)</f>
        <v>0</v>
      </c>
      <c r="O441" s="235"/>
      <c r="P441" s="235"/>
      <c r="Q441" s="235"/>
      <c r="R441" s="20"/>
      <c r="T441" s="113"/>
      <c r="U441" s="26" t="s">
        <v>32</v>
      </c>
      <c r="V441" s="114">
        <v>0.33200000000000002</v>
      </c>
      <c r="W441" s="114">
        <f>$V$441*$K$441</f>
        <v>2.1579999999999999</v>
      </c>
      <c r="X441" s="114">
        <v>2.3500000000000001E-3</v>
      </c>
      <c r="Y441" s="114">
        <f>$X$441*$K$441</f>
        <v>1.5275E-2</v>
      </c>
      <c r="Z441" s="114">
        <v>0</v>
      </c>
      <c r="AA441" s="115">
        <f>$Z$441*$K$441</f>
        <v>0</v>
      </c>
      <c r="AR441" s="6" t="s">
        <v>219</v>
      </c>
      <c r="AT441" s="6" t="s">
        <v>134</v>
      </c>
      <c r="AU441" s="6" t="s">
        <v>74</v>
      </c>
      <c r="AY441" s="6" t="s">
        <v>133</v>
      </c>
      <c r="BE441" s="116">
        <f>IF($U$441="základní",$N$441,0)</f>
        <v>0</v>
      </c>
      <c r="BF441" s="116">
        <f>IF($U$441="snížená",$N$441,0)</f>
        <v>0</v>
      </c>
      <c r="BG441" s="116">
        <f>IF($U$441="zákl. přenesená",$N$441,0)</f>
        <v>0</v>
      </c>
      <c r="BH441" s="116">
        <f>IF($U$441="sníž. přenesená",$N$441,0)</f>
        <v>0</v>
      </c>
      <c r="BI441" s="116">
        <f>IF($U$441="nulová",$N$441,0)</f>
        <v>0</v>
      </c>
      <c r="BJ441" s="6" t="s">
        <v>74</v>
      </c>
      <c r="BK441" s="116">
        <f>ROUND($L$441*$K$441,2)</f>
        <v>0</v>
      </c>
      <c r="BL441" s="6" t="s">
        <v>219</v>
      </c>
      <c r="BM441" s="6" t="s">
        <v>599</v>
      </c>
    </row>
    <row r="442" spans="2:65" s="6" customFormat="1" ht="27" customHeight="1" x14ac:dyDescent="0.3">
      <c r="B442" s="19"/>
      <c r="C442" s="109">
        <v>113</v>
      </c>
      <c r="D442" s="109" t="s">
        <v>134</v>
      </c>
      <c r="E442" s="110" t="s">
        <v>600</v>
      </c>
      <c r="F442" s="236" t="s">
        <v>601</v>
      </c>
      <c r="G442" s="235"/>
      <c r="H442" s="235"/>
      <c r="I442" s="235"/>
      <c r="J442" s="111" t="s">
        <v>387</v>
      </c>
      <c r="K442" s="112">
        <v>9.6999999999999993</v>
      </c>
      <c r="L442" s="234"/>
      <c r="M442" s="235"/>
      <c r="N442" s="234">
        <f>ROUND($L$442*$K$442,2)</f>
        <v>0</v>
      </c>
      <c r="O442" s="235"/>
      <c r="P442" s="235"/>
      <c r="Q442" s="235"/>
      <c r="R442" s="20"/>
      <c r="T442" s="113"/>
      <c r="U442" s="26" t="s">
        <v>32</v>
      </c>
      <c r="V442" s="114">
        <v>0.34699999999999998</v>
      </c>
      <c r="W442" s="114">
        <f>$V$442*$K$442</f>
        <v>3.3658999999999994</v>
      </c>
      <c r="X442" s="114">
        <v>4.0800000000000003E-3</v>
      </c>
      <c r="Y442" s="114">
        <f>$X$442*$K$442</f>
        <v>3.9576E-2</v>
      </c>
      <c r="Z442" s="114">
        <v>0</v>
      </c>
      <c r="AA442" s="115">
        <f>$Z$442*$K$442</f>
        <v>0</v>
      </c>
      <c r="AR442" s="6" t="s">
        <v>219</v>
      </c>
      <c r="AT442" s="6" t="s">
        <v>134</v>
      </c>
      <c r="AU442" s="6" t="s">
        <v>74</v>
      </c>
      <c r="AY442" s="6" t="s">
        <v>133</v>
      </c>
      <c r="BE442" s="116">
        <f>IF($U$442="základní",$N$442,0)</f>
        <v>0</v>
      </c>
      <c r="BF442" s="116">
        <f>IF($U$442="snížená",$N$442,0)</f>
        <v>0</v>
      </c>
      <c r="BG442" s="116">
        <f>IF($U$442="zákl. přenesená",$N$442,0)</f>
        <v>0</v>
      </c>
      <c r="BH442" s="116">
        <f>IF($U$442="sníž. přenesená",$N$442,0)</f>
        <v>0</v>
      </c>
      <c r="BI442" s="116">
        <f>IF($U$442="nulová",$N$442,0)</f>
        <v>0</v>
      </c>
      <c r="BJ442" s="6" t="s">
        <v>74</v>
      </c>
      <c r="BK442" s="116">
        <f>ROUND($L$442*$K$442,2)</f>
        <v>0</v>
      </c>
      <c r="BL442" s="6" t="s">
        <v>219</v>
      </c>
      <c r="BM442" s="6" t="s">
        <v>602</v>
      </c>
    </row>
    <row r="443" spans="2:65" s="6" customFormat="1" ht="15.75" customHeight="1" x14ac:dyDescent="0.3">
      <c r="B443" s="19"/>
      <c r="C443" s="109">
        <v>114</v>
      </c>
      <c r="D443" s="109" t="s">
        <v>134</v>
      </c>
      <c r="E443" s="110" t="s">
        <v>603</v>
      </c>
      <c r="F443" s="236" t="s">
        <v>604</v>
      </c>
      <c r="G443" s="235"/>
      <c r="H443" s="235"/>
      <c r="I443" s="235"/>
      <c r="J443" s="111" t="s">
        <v>137</v>
      </c>
      <c r="K443" s="112">
        <v>135.35</v>
      </c>
      <c r="L443" s="234"/>
      <c r="M443" s="235"/>
      <c r="N443" s="234">
        <f>ROUND($L$443*$K$443,2)</f>
        <v>0</v>
      </c>
      <c r="O443" s="235"/>
      <c r="P443" s="235"/>
      <c r="Q443" s="235"/>
      <c r="R443" s="20"/>
      <c r="T443" s="113"/>
      <c r="U443" s="26" t="s">
        <v>32</v>
      </c>
      <c r="V443" s="114">
        <v>0.36</v>
      </c>
      <c r="W443" s="114">
        <f>$V$443*$K$443</f>
        <v>48.725999999999999</v>
      </c>
      <c r="X443" s="114">
        <v>0</v>
      </c>
      <c r="Y443" s="114">
        <f>$X$443*$K$443</f>
        <v>0</v>
      </c>
      <c r="Z443" s="114">
        <v>5.94E-3</v>
      </c>
      <c r="AA443" s="115">
        <f>$Z$443*$K$443</f>
        <v>0.803979</v>
      </c>
      <c r="AR443" s="6" t="s">
        <v>219</v>
      </c>
      <c r="AT443" s="6" t="s">
        <v>134</v>
      </c>
      <c r="AU443" s="6" t="s">
        <v>74</v>
      </c>
      <c r="AY443" s="6" t="s">
        <v>133</v>
      </c>
      <c r="BE443" s="116">
        <f>IF($U$443="základní",$N$443,0)</f>
        <v>0</v>
      </c>
      <c r="BF443" s="116">
        <f>IF($U$443="snížená",$N$443,0)</f>
        <v>0</v>
      </c>
      <c r="BG443" s="116">
        <f>IF($U$443="zákl. přenesená",$N$443,0)</f>
        <v>0</v>
      </c>
      <c r="BH443" s="116">
        <f>IF($U$443="sníž. přenesená",$N$443,0)</f>
        <v>0</v>
      </c>
      <c r="BI443" s="116">
        <f>IF($U$443="nulová",$N$443,0)</f>
        <v>0</v>
      </c>
      <c r="BJ443" s="6" t="s">
        <v>74</v>
      </c>
      <c r="BK443" s="116">
        <f>ROUND($L$443*$K$443,2)</f>
        <v>0</v>
      </c>
      <c r="BL443" s="6" t="s">
        <v>219</v>
      </c>
      <c r="BM443" s="6" t="s">
        <v>605</v>
      </c>
    </row>
    <row r="444" spans="2:65" s="6" customFormat="1" ht="15.75" customHeight="1" x14ac:dyDescent="0.3">
      <c r="B444" s="19"/>
      <c r="C444" s="109">
        <v>115</v>
      </c>
      <c r="D444" s="109" t="s">
        <v>134</v>
      </c>
      <c r="E444" s="110" t="s">
        <v>606</v>
      </c>
      <c r="F444" s="236" t="s">
        <v>607</v>
      </c>
      <c r="G444" s="235"/>
      <c r="H444" s="235"/>
      <c r="I444" s="235"/>
      <c r="J444" s="111" t="s">
        <v>387</v>
      </c>
      <c r="K444" s="112">
        <v>20.8</v>
      </c>
      <c r="L444" s="234"/>
      <c r="M444" s="235"/>
      <c r="N444" s="234">
        <f>ROUND($L$444*$K$444,2)</f>
        <v>0</v>
      </c>
      <c r="O444" s="235"/>
      <c r="P444" s="235"/>
      <c r="Q444" s="235"/>
      <c r="R444" s="20"/>
      <c r="T444" s="113"/>
      <c r="U444" s="26" t="s">
        <v>32</v>
      </c>
      <c r="V444" s="114">
        <v>0.17899999999999999</v>
      </c>
      <c r="W444" s="114">
        <f>$V$444*$K$444</f>
        <v>3.7231999999999998</v>
      </c>
      <c r="X444" s="114">
        <v>0</v>
      </c>
      <c r="Y444" s="114">
        <f>$X$444*$K$444</f>
        <v>0</v>
      </c>
      <c r="Z444" s="114">
        <v>1.75E-3</v>
      </c>
      <c r="AA444" s="115">
        <f>$Z$444*$K$444</f>
        <v>3.6400000000000002E-2</v>
      </c>
      <c r="AR444" s="6" t="s">
        <v>219</v>
      </c>
      <c r="AT444" s="6" t="s">
        <v>134</v>
      </c>
      <c r="AU444" s="6" t="s">
        <v>74</v>
      </c>
      <c r="AY444" s="6" t="s">
        <v>133</v>
      </c>
      <c r="BE444" s="116">
        <f>IF($U$444="základní",$N$444,0)</f>
        <v>0</v>
      </c>
      <c r="BF444" s="116">
        <f>IF($U$444="snížená",$N$444,0)</f>
        <v>0</v>
      </c>
      <c r="BG444" s="116">
        <f>IF($U$444="zákl. přenesená",$N$444,0)</f>
        <v>0</v>
      </c>
      <c r="BH444" s="116">
        <f>IF($U$444="sníž. přenesená",$N$444,0)</f>
        <v>0</v>
      </c>
      <c r="BI444" s="116">
        <f>IF($U$444="nulová",$N$444,0)</f>
        <v>0</v>
      </c>
      <c r="BJ444" s="6" t="s">
        <v>74</v>
      </c>
      <c r="BK444" s="116">
        <f>ROUND($L$444*$K$444,2)</f>
        <v>0</v>
      </c>
      <c r="BL444" s="6" t="s">
        <v>219</v>
      </c>
      <c r="BM444" s="6" t="s">
        <v>608</v>
      </c>
    </row>
    <row r="445" spans="2:65" s="6" customFormat="1" ht="15.75" customHeight="1" x14ac:dyDescent="0.3">
      <c r="B445" s="19"/>
      <c r="C445" s="109">
        <v>116</v>
      </c>
      <c r="D445" s="109" t="s">
        <v>134</v>
      </c>
      <c r="E445" s="110" t="s">
        <v>609</v>
      </c>
      <c r="F445" s="236" t="s">
        <v>610</v>
      </c>
      <c r="G445" s="235"/>
      <c r="H445" s="235"/>
      <c r="I445" s="235"/>
      <c r="J445" s="111" t="s">
        <v>387</v>
      </c>
      <c r="K445" s="112">
        <v>26.04</v>
      </c>
      <c r="L445" s="234"/>
      <c r="M445" s="235"/>
      <c r="N445" s="234">
        <f>ROUND($L$445*$K$445,2)</f>
        <v>0</v>
      </c>
      <c r="O445" s="235"/>
      <c r="P445" s="235"/>
      <c r="Q445" s="235"/>
      <c r="R445" s="20"/>
      <c r="T445" s="113"/>
      <c r="U445" s="26" t="s">
        <v>32</v>
      </c>
      <c r="V445" s="114">
        <v>0.189</v>
      </c>
      <c r="W445" s="114">
        <f>$V$445*$K$445</f>
        <v>4.9215599999999995</v>
      </c>
      <c r="X445" s="114">
        <v>0</v>
      </c>
      <c r="Y445" s="114">
        <f>$X$445*$K$445</f>
        <v>0</v>
      </c>
      <c r="Z445" s="114">
        <v>2.5999999999999999E-3</v>
      </c>
      <c r="AA445" s="115">
        <f>$Z$445*$K$445</f>
        <v>6.7704E-2</v>
      </c>
      <c r="AR445" s="6" t="s">
        <v>219</v>
      </c>
      <c r="AT445" s="6" t="s">
        <v>134</v>
      </c>
      <c r="AU445" s="6" t="s">
        <v>74</v>
      </c>
      <c r="AY445" s="6" t="s">
        <v>133</v>
      </c>
      <c r="BE445" s="116">
        <f>IF($U$445="základní",$N$445,0)</f>
        <v>0</v>
      </c>
      <c r="BF445" s="116">
        <f>IF($U$445="snížená",$N$445,0)</f>
        <v>0</v>
      </c>
      <c r="BG445" s="116">
        <f>IF($U$445="zákl. přenesená",$N$445,0)</f>
        <v>0</v>
      </c>
      <c r="BH445" s="116">
        <f>IF($U$445="sníž. přenesená",$N$445,0)</f>
        <v>0</v>
      </c>
      <c r="BI445" s="116">
        <f>IF($U$445="nulová",$N$445,0)</f>
        <v>0</v>
      </c>
      <c r="BJ445" s="6" t="s">
        <v>74</v>
      </c>
      <c r="BK445" s="116">
        <f>ROUND($L$445*$K$445,2)</f>
        <v>0</v>
      </c>
      <c r="BL445" s="6" t="s">
        <v>219</v>
      </c>
      <c r="BM445" s="6" t="s">
        <v>611</v>
      </c>
    </row>
    <row r="446" spans="2:65" s="6" customFormat="1" ht="18.75" customHeight="1" x14ac:dyDescent="0.3">
      <c r="B446" s="117"/>
      <c r="E446" s="118"/>
      <c r="F446" s="230" t="s">
        <v>596</v>
      </c>
      <c r="G446" s="231"/>
      <c r="H446" s="231"/>
      <c r="I446" s="231"/>
      <c r="K446" s="119">
        <v>26.04</v>
      </c>
      <c r="R446" s="120"/>
      <c r="T446" s="121"/>
      <c r="AA446" s="122"/>
      <c r="AT446" s="118" t="s">
        <v>141</v>
      </c>
      <c r="AU446" s="118" t="s">
        <v>74</v>
      </c>
      <c r="AV446" s="118" t="s">
        <v>84</v>
      </c>
      <c r="AW446" s="118" t="s">
        <v>94</v>
      </c>
      <c r="AX446" s="118" t="s">
        <v>67</v>
      </c>
      <c r="AY446" s="118" t="s">
        <v>133</v>
      </c>
    </row>
    <row r="447" spans="2:65" s="6" customFormat="1" ht="18.75" customHeight="1" x14ac:dyDescent="0.3">
      <c r="B447" s="123"/>
      <c r="E447" s="124"/>
      <c r="F447" s="232" t="s">
        <v>142</v>
      </c>
      <c r="G447" s="233"/>
      <c r="H447" s="233"/>
      <c r="I447" s="233"/>
      <c r="K447" s="125">
        <v>26.04</v>
      </c>
      <c r="R447" s="126"/>
      <c r="T447" s="127"/>
      <c r="AA447" s="128"/>
      <c r="AT447" s="124" t="s">
        <v>141</v>
      </c>
      <c r="AU447" s="124" t="s">
        <v>74</v>
      </c>
      <c r="AV447" s="124" t="s">
        <v>138</v>
      </c>
      <c r="AW447" s="124" t="s">
        <v>94</v>
      </c>
      <c r="AX447" s="124" t="s">
        <v>74</v>
      </c>
      <c r="AY447" s="124" t="s">
        <v>133</v>
      </c>
    </row>
    <row r="448" spans="2:65" s="6" customFormat="1" ht="15.75" customHeight="1" x14ac:dyDescent="0.3">
      <c r="B448" s="19"/>
      <c r="C448" s="109">
        <v>117</v>
      </c>
      <c r="D448" s="109" t="s">
        <v>134</v>
      </c>
      <c r="E448" s="110" t="s">
        <v>612</v>
      </c>
      <c r="F448" s="236" t="s">
        <v>613</v>
      </c>
      <c r="G448" s="235"/>
      <c r="H448" s="235"/>
      <c r="I448" s="235"/>
      <c r="J448" s="111" t="s">
        <v>387</v>
      </c>
      <c r="K448" s="112">
        <v>6.5</v>
      </c>
      <c r="L448" s="234"/>
      <c r="M448" s="235"/>
      <c r="N448" s="234">
        <f>ROUND($L$448*$K$448,2)</f>
        <v>0</v>
      </c>
      <c r="O448" s="235"/>
      <c r="P448" s="235"/>
      <c r="Q448" s="235"/>
      <c r="R448" s="20"/>
      <c r="T448" s="113"/>
      <c r="U448" s="26" t="s">
        <v>32</v>
      </c>
      <c r="V448" s="114">
        <v>0.104</v>
      </c>
      <c r="W448" s="114">
        <f>$V$448*$K$448</f>
        <v>0.67599999999999993</v>
      </c>
      <c r="X448" s="114">
        <v>0</v>
      </c>
      <c r="Y448" s="114">
        <f>$X$448*$K$448</f>
        <v>0</v>
      </c>
      <c r="Z448" s="114">
        <v>1.6999999999999999E-3</v>
      </c>
      <c r="AA448" s="115">
        <f>$Z$448*$K$448</f>
        <v>1.1049999999999999E-2</v>
      </c>
      <c r="AR448" s="6" t="s">
        <v>219</v>
      </c>
      <c r="AT448" s="6" t="s">
        <v>134</v>
      </c>
      <c r="AU448" s="6" t="s">
        <v>74</v>
      </c>
      <c r="AY448" s="6" t="s">
        <v>133</v>
      </c>
      <c r="BE448" s="116">
        <f>IF($U$448="základní",$N$448,0)</f>
        <v>0</v>
      </c>
      <c r="BF448" s="116">
        <f>IF($U$448="snížená",$N$448,0)</f>
        <v>0</v>
      </c>
      <c r="BG448" s="116">
        <f>IF($U$448="zákl. přenesená",$N$448,0)</f>
        <v>0</v>
      </c>
      <c r="BH448" s="116">
        <f>IF($U$448="sníž. přenesená",$N$448,0)</f>
        <v>0</v>
      </c>
      <c r="BI448" s="116">
        <f>IF($U$448="nulová",$N$448,0)</f>
        <v>0</v>
      </c>
      <c r="BJ448" s="6" t="s">
        <v>74</v>
      </c>
      <c r="BK448" s="116">
        <f>ROUND($L$448*$K$448,2)</f>
        <v>0</v>
      </c>
      <c r="BL448" s="6" t="s">
        <v>219</v>
      </c>
      <c r="BM448" s="6" t="s">
        <v>614</v>
      </c>
    </row>
    <row r="449" spans="2:65" s="6" customFormat="1" ht="15.75" customHeight="1" x14ac:dyDescent="0.3">
      <c r="B449" s="19"/>
      <c r="C449" s="109">
        <v>118</v>
      </c>
      <c r="D449" s="109" t="s">
        <v>134</v>
      </c>
      <c r="E449" s="110" t="s">
        <v>615</v>
      </c>
      <c r="F449" s="236" t="s">
        <v>616</v>
      </c>
      <c r="G449" s="235"/>
      <c r="H449" s="235"/>
      <c r="I449" s="235"/>
      <c r="J449" s="111" t="s">
        <v>387</v>
      </c>
      <c r="K449" s="112">
        <v>9.6999999999999993</v>
      </c>
      <c r="L449" s="234"/>
      <c r="M449" s="235"/>
      <c r="N449" s="234">
        <f>ROUND($L$449*$K$449,2)</f>
        <v>0</v>
      </c>
      <c r="O449" s="235"/>
      <c r="P449" s="235"/>
      <c r="Q449" s="235"/>
      <c r="R449" s="20"/>
      <c r="T449" s="113"/>
      <c r="U449" s="26" t="s">
        <v>32</v>
      </c>
      <c r="V449" s="114">
        <v>0.11899999999999999</v>
      </c>
      <c r="W449" s="114">
        <f>$V$449*$K$449</f>
        <v>1.1542999999999999</v>
      </c>
      <c r="X449" s="114">
        <v>0</v>
      </c>
      <c r="Y449" s="114">
        <f>$X$449*$K$449</f>
        <v>0</v>
      </c>
      <c r="Z449" s="114">
        <v>3.48E-3</v>
      </c>
      <c r="AA449" s="115">
        <f>$Z$449*$K$449</f>
        <v>3.3755999999999994E-2</v>
      </c>
      <c r="AR449" s="6" t="s">
        <v>219</v>
      </c>
      <c r="AT449" s="6" t="s">
        <v>134</v>
      </c>
      <c r="AU449" s="6" t="s">
        <v>74</v>
      </c>
      <c r="AY449" s="6" t="s">
        <v>133</v>
      </c>
      <c r="BE449" s="116">
        <f>IF($U$449="základní",$N$449,0)</f>
        <v>0</v>
      </c>
      <c r="BF449" s="116">
        <f>IF($U$449="snížená",$N$449,0)</f>
        <v>0</v>
      </c>
      <c r="BG449" s="116">
        <f>IF($U$449="zákl. přenesená",$N$449,0)</f>
        <v>0</v>
      </c>
      <c r="BH449" s="116">
        <f>IF($U$449="sníž. přenesená",$N$449,0)</f>
        <v>0</v>
      </c>
      <c r="BI449" s="116">
        <f>IF($U$449="nulová",$N$449,0)</f>
        <v>0</v>
      </c>
      <c r="BJ449" s="6" t="s">
        <v>74</v>
      </c>
      <c r="BK449" s="116">
        <f>ROUND($L$449*$K$449,2)</f>
        <v>0</v>
      </c>
      <c r="BL449" s="6" t="s">
        <v>219</v>
      </c>
      <c r="BM449" s="6" t="s">
        <v>617</v>
      </c>
    </row>
    <row r="450" spans="2:65" s="6" customFormat="1" ht="27" customHeight="1" x14ac:dyDescent="0.3">
      <c r="B450" s="19"/>
      <c r="C450" s="109">
        <v>119</v>
      </c>
      <c r="D450" s="109" t="s">
        <v>134</v>
      </c>
      <c r="E450" s="110" t="s">
        <v>618</v>
      </c>
      <c r="F450" s="236" t="s">
        <v>619</v>
      </c>
      <c r="G450" s="235"/>
      <c r="H450" s="235"/>
      <c r="I450" s="235"/>
      <c r="J450" s="111" t="s">
        <v>387</v>
      </c>
      <c r="K450" s="112">
        <v>20.8</v>
      </c>
      <c r="L450" s="234"/>
      <c r="M450" s="235"/>
      <c r="N450" s="234">
        <f>ROUND($L$450*$K$450,2)</f>
        <v>0</v>
      </c>
      <c r="O450" s="235"/>
      <c r="P450" s="235"/>
      <c r="Q450" s="235"/>
      <c r="R450" s="20"/>
      <c r="T450" s="113"/>
      <c r="U450" s="26" t="s">
        <v>32</v>
      </c>
      <c r="V450" s="114">
        <v>0.43</v>
      </c>
      <c r="W450" s="114">
        <f>$V$450*$K$450</f>
        <v>8.9440000000000008</v>
      </c>
      <c r="X450" s="114">
        <v>0</v>
      </c>
      <c r="Y450" s="114">
        <f>$X$450*$K$450</f>
        <v>0</v>
      </c>
      <c r="Z450" s="114">
        <v>1.91E-3</v>
      </c>
      <c r="AA450" s="115">
        <f>$Z$450*$K$450</f>
        <v>3.9727999999999999E-2</v>
      </c>
      <c r="AR450" s="6" t="s">
        <v>219</v>
      </c>
      <c r="AT450" s="6" t="s">
        <v>134</v>
      </c>
      <c r="AU450" s="6" t="s">
        <v>74</v>
      </c>
      <c r="AY450" s="6" t="s">
        <v>133</v>
      </c>
      <c r="BE450" s="116">
        <f>IF($U$450="základní",$N$450,0)</f>
        <v>0</v>
      </c>
      <c r="BF450" s="116">
        <f>IF($U$450="snížená",$N$450,0)</f>
        <v>0</v>
      </c>
      <c r="BG450" s="116">
        <f>IF($U$450="zákl. přenesená",$N$450,0)</f>
        <v>0</v>
      </c>
      <c r="BH450" s="116">
        <f>IF($U$450="sníž. přenesená",$N$450,0)</f>
        <v>0</v>
      </c>
      <c r="BI450" s="116">
        <f>IF($U$450="nulová",$N$450,0)</f>
        <v>0</v>
      </c>
      <c r="BJ450" s="6" t="s">
        <v>74</v>
      </c>
      <c r="BK450" s="116">
        <f>ROUND($L$450*$K$450,2)</f>
        <v>0</v>
      </c>
      <c r="BL450" s="6" t="s">
        <v>219</v>
      </c>
      <c r="BM450" s="6" t="s">
        <v>620</v>
      </c>
    </row>
    <row r="451" spans="2:65" s="6" customFormat="1" ht="15.75" customHeight="1" x14ac:dyDescent="0.3">
      <c r="B451" s="19"/>
      <c r="C451" s="109">
        <v>120</v>
      </c>
      <c r="D451" s="109" t="s">
        <v>134</v>
      </c>
      <c r="E451" s="110" t="s">
        <v>621</v>
      </c>
      <c r="F451" s="236" t="s">
        <v>622</v>
      </c>
      <c r="G451" s="235"/>
      <c r="H451" s="235"/>
      <c r="I451" s="235"/>
      <c r="J451" s="111" t="s">
        <v>387</v>
      </c>
      <c r="K451" s="112">
        <v>22.76</v>
      </c>
      <c r="L451" s="234"/>
      <c r="M451" s="235"/>
      <c r="N451" s="234">
        <f>ROUND($L$451*$K$451,2)</f>
        <v>0</v>
      </c>
      <c r="O451" s="235"/>
      <c r="P451" s="235"/>
      <c r="Q451" s="235"/>
      <c r="R451" s="20"/>
      <c r="T451" s="113"/>
      <c r="U451" s="26" t="s">
        <v>32</v>
      </c>
      <c r="V451" s="114">
        <v>0.14699999999999999</v>
      </c>
      <c r="W451" s="114">
        <f>$V$451*$K$451</f>
        <v>3.34572</v>
      </c>
      <c r="X451" s="114">
        <v>0</v>
      </c>
      <c r="Y451" s="114">
        <f>$X$451*$K$451</f>
        <v>0</v>
      </c>
      <c r="Z451" s="114">
        <v>3.9399999999999999E-3</v>
      </c>
      <c r="AA451" s="115">
        <f>$Z$451*$K$451</f>
        <v>8.9674400000000001E-2</v>
      </c>
      <c r="AR451" s="6" t="s">
        <v>219</v>
      </c>
      <c r="AT451" s="6" t="s">
        <v>134</v>
      </c>
      <c r="AU451" s="6" t="s">
        <v>74</v>
      </c>
      <c r="AY451" s="6" t="s">
        <v>133</v>
      </c>
      <c r="BE451" s="116">
        <f>IF($U$451="základní",$N$451,0)</f>
        <v>0</v>
      </c>
      <c r="BF451" s="116">
        <f>IF($U$451="snížená",$N$451,0)</f>
        <v>0</v>
      </c>
      <c r="BG451" s="116">
        <f>IF($U$451="zákl. přenesená",$N$451,0)</f>
        <v>0</v>
      </c>
      <c r="BH451" s="116">
        <f>IF($U$451="sníž. přenesená",$N$451,0)</f>
        <v>0</v>
      </c>
      <c r="BI451" s="116">
        <f>IF($U$451="nulová",$N$451,0)</f>
        <v>0</v>
      </c>
      <c r="BJ451" s="6" t="s">
        <v>74</v>
      </c>
      <c r="BK451" s="116">
        <f>ROUND($L$451*$K$451,2)</f>
        <v>0</v>
      </c>
      <c r="BL451" s="6" t="s">
        <v>219</v>
      </c>
      <c r="BM451" s="6" t="s">
        <v>623</v>
      </c>
    </row>
    <row r="452" spans="2:65" s="6" customFormat="1" ht="27" customHeight="1" x14ac:dyDescent="0.3">
      <c r="B452" s="19"/>
      <c r="C452" s="109">
        <v>121</v>
      </c>
      <c r="D452" s="109" t="s">
        <v>134</v>
      </c>
      <c r="E452" s="110" t="s">
        <v>624</v>
      </c>
      <c r="F452" s="236" t="s">
        <v>625</v>
      </c>
      <c r="G452" s="235"/>
      <c r="H452" s="235"/>
      <c r="I452" s="235"/>
      <c r="J452" s="111" t="s">
        <v>387</v>
      </c>
      <c r="K452" s="112">
        <v>9.8450000000000006</v>
      </c>
      <c r="L452" s="234"/>
      <c r="M452" s="235"/>
      <c r="N452" s="234">
        <f>ROUND($L$452*$K$452,2)</f>
        <v>0</v>
      </c>
      <c r="O452" s="235"/>
      <c r="P452" s="235"/>
      <c r="Q452" s="235"/>
      <c r="R452" s="20"/>
      <c r="T452" s="113"/>
      <c r="U452" s="26" t="s">
        <v>32</v>
      </c>
      <c r="V452" s="114">
        <v>0.34699999999999998</v>
      </c>
      <c r="W452" s="114">
        <f>$V$452*$K$452</f>
        <v>3.4162149999999998</v>
      </c>
      <c r="X452" s="114">
        <v>1.97E-3</v>
      </c>
      <c r="Y452" s="114">
        <f>$X$452*$K$452</f>
        <v>1.9394649999999999E-2</v>
      </c>
      <c r="Z452" s="114">
        <v>0</v>
      </c>
      <c r="AA452" s="115">
        <f>$Z$452*$K$452</f>
        <v>0</v>
      </c>
      <c r="AR452" s="6" t="s">
        <v>219</v>
      </c>
      <c r="AT452" s="6" t="s">
        <v>134</v>
      </c>
      <c r="AU452" s="6" t="s">
        <v>74</v>
      </c>
      <c r="AY452" s="6" t="s">
        <v>133</v>
      </c>
      <c r="BE452" s="116">
        <f>IF($U$452="základní",$N$452,0)</f>
        <v>0</v>
      </c>
      <c r="BF452" s="116">
        <f>IF($U$452="snížená",$N$452,0)</f>
        <v>0</v>
      </c>
      <c r="BG452" s="116">
        <f>IF($U$452="zákl. přenesená",$N$452,0)</f>
        <v>0</v>
      </c>
      <c r="BH452" s="116">
        <f>IF($U$452="sníž. přenesená",$N$452,0)</f>
        <v>0</v>
      </c>
      <c r="BI452" s="116">
        <f>IF($U$452="nulová",$N$452,0)</f>
        <v>0</v>
      </c>
      <c r="BJ452" s="6" t="s">
        <v>74</v>
      </c>
      <c r="BK452" s="116">
        <f>ROUND($L$452*$K$452,2)</f>
        <v>0</v>
      </c>
      <c r="BL452" s="6" t="s">
        <v>219</v>
      </c>
      <c r="BM452" s="6" t="s">
        <v>626</v>
      </c>
    </row>
    <row r="453" spans="2:65" s="6" customFormat="1" ht="18.75" customHeight="1" x14ac:dyDescent="0.3">
      <c r="B453" s="117"/>
      <c r="E453" s="118"/>
      <c r="F453" s="230" t="s">
        <v>627</v>
      </c>
      <c r="G453" s="231"/>
      <c r="H453" s="231"/>
      <c r="I453" s="231"/>
      <c r="K453" s="119">
        <v>9.8450000000000006</v>
      </c>
      <c r="R453" s="120"/>
      <c r="T453" s="121"/>
      <c r="AA453" s="122"/>
      <c r="AT453" s="118" t="s">
        <v>141</v>
      </c>
      <c r="AU453" s="118" t="s">
        <v>74</v>
      </c>
      <c r="AV453" s="118" t="s">
        <v>84</v>
      </c>
      <c r="AW453" s="118" t="s">
        <v>94</v>
      </c>
      <c r="AX453" s="118" t="s">
        <v>67</v>
      </c>
      <c r="AY453" s="118" t="s">
        <v>133</v>
      </c>
    </row>
    <row r="454" spans="2:65" s="6" customFormat="1" ht="18.75" customHeight="1" x14ac:dyDescent="0.3">
      <c r="B454" s="123"/>
      <c r="E454" s="124"/>
      <c r="F454" s="232" t="s">
        <v>142</v>
      </c>
      <c r="G454" s="233"/>
      <c r="H454" s="233"/>
      <c r="I454" s="233"/>
      <c r="K454" s="125">
        <v>9.8450000000000006</v>
      </c>
      <c r="R454" s="126"/>
      <c r="T454" s="127"/>
      <c r="AA454" s="128"/>
      <c r="AT454" s="124" t="s">
        <v>141</v>
      </c>
      <c r="AU454" s="124" t="s">
        <v>74</v>
      </c>
      <c r="AV454" s="124" t="s">
        <v>138</v>
      </c>
      <c r="AW454" s="124" t="s">
        <v>94</v>
      </c>
      <c r="AX454" s="124" t="s">
        <v>74</v>
      </c>
      <c r="AY454" s="124" t="s">
        <v>133</v>
      </c>
    </row>
    <row r="455" spans="2:65" s="6" customFormat="1" ht="27" customHeight="1" x14ac:dyDescent="0.3">
      <c r="B455" s="19"/>
      <c r="C455" s="109">
        <v>122</v>
      </c>
      <c r="D455" s="109" t="s">
        <v>134</v>
      </c>
      <c r="E455" s="110" t="s">
        <v>628</v>
      </c>
      <c r="F455" s="236" t="s">
        <v>629</v>
      </c>
      <c r="G455" s="235"/>
      <c r="H455" s="235"/>
      <c r="I455" s="235"/>
      <c r="J455" s="111" t="s">
        <v>387</v>
      </c>
      <c r="K455" s="112">
        <v>20.8</v>
      </c>
      <c r="L455" s="234"/>
      <c r="M455" s="235"/>
      <c r="N455" s="234">
        <f>ROUND($L$455*$K$455,2)</f>
        <v>0</v>
      </c>
      <c r="O455" s="235"/>
      <c r="P455" s="235"/>
      <c r="Q455" s="235"/>
      <c r="R455" s="20"/>
      <c r="T455" s="113"/>
      <c r="U455" s="26" t="s">
        <v>32</v>
      </c>
      <c r="V455" s="114">
        <v>0.625</v>
      </c>
      <c r="W455" s="114">
        <f>$V$455*$K$455</f>
        <v>13</v>
      </c>
      <c r="X455" s="114">
        <v>2E-3</v>
      </c>
      <c r="Y455" s="114">
        <f>$X$455*$K$455</f>
        <v>4.1600000000000005E-2</v>
      </c>
      <c r="Z455" s="114">
        <v>0</v>
      </c>
      <c r="AA455" s="115">
        <f>$Z$455*$K$455</f>
        <v>0</v>
      </c>
      <c r="AR455" s="6" t="s">
        <v>219</v>
      </c>
      <c r="AT455" s="6" t="s">
        <v>134</v>
      </c>
      <c r="AU455" s="6" t="s">
        <v>74</v>
      </c>
      <c r="AY455" s="6" t="s">
        <v>133</v>
      </c>
      <c r="BE455" s="116">
        <f>IF($U$455="základní",$N$455,0)</f>
        <v>0</v>
      </c>
      <c r="BF455" s="116">
        <f>IF($U$455="snížená",$N$455,0)</f>
        <v>0</v>
      </c>
      <c r="BG455" s="116">
        <f>IF($U$455="zákl. přenesená",$N$455,0)</f>
        <v>0</v>
      </c>
      <c r="BH455" s="116">
        <f>IF($U$455="sníž. přenesená",$N$455,0)</f>
        <v>0</v>
      </c>
      <c r="BI455" s="116">
        <f>IF($U$455="nulová",$N$455,0)</f>
        <v>0</v>
      </c>
      <c r="BJ455" s="6" t="s">
        <v>74</v>
      </c>
      <c r="BK455" s="116">
        <f>ROUND($L$455*$K$455,2)</f>
        <v>0</v>
      </c>
      <c r="BL455" s="6" t="s">
        <v>219</v>
      </c>
      <c r="BM455" s="6" t="s">
        <v>630</v>
      </c>
    </row>
    <row r="456" spans="2:65" s="6" customFormat="1" ht="27" customHeight="1" x14ac:dyDescent="0.3">
      <c r="B456" s="19"/>
      <c r="C456" s="109">
        <v>123</v>
      </c>
      <c r="D456" s="109" t="s">
        <v>134</v>
      </c>
      <c r="E456" s="110" t="s">
        <v>631</v>
      </c>
      <c r="F456" s="236" t="s">
        <v>632</v>
      </c>
      <c r="G456" s="235"/>
      <c r="H456" s="235"/>
      <c r="I456" s="235"/>
      <c r="J456" s="111" t="s">
        <v>387</v>
      </c>
      <c r="K456" s="112">
        <v>22.76</v>
      </c>
      <c r="L456" s="234"/>
      <c r="M456" s="235"/>
      <c r="N456" s="234">
        <f>ROUND($L$456*$K$456,2)</f>
        <v>0</v>
      </c>
      <c r="O456" s="235"/>
      <c r="P456" s="235"/>
      <c r="Q456" s="235"/>
      <c r="R456" s="20"/>
      <c r="T456" s="113"/>
      <c r="U456" s="26" t="s">
        <v>32</v>
      </c>
      <c r="V456" s="114">
        <v>0.33400000000000002</v>
      </c>
      <c r="W456" s="114">
        <f>$V$456*$K$456</f>
        <v>7.601840000000001</v>
      </c>
      <c r="X456" s="114">
        <v>2.2300000000000002E-3</v>
      </c>
      <c r="Y456" s="114">
        <f>$X$456*$K$456</f>
        <v>5.075480000000001E-2</v>
      </c>
      <c r="Z456" s="114">
        <v>0</v>
      </c>
      <c r="AA456" s="115">
        <f>$Z$456*$K$456</f>
        <v>0</v>
      </c>
      <c r="AR456" s="6" t="s">
        <v>219</v>
      </c>
      <c r="AT456" s="6" t="s">
        <v>134</v>
      </c>
      <c r="AU456" s="6" t="s">
        <v>74</v>
      </c>
      <c r="AY456" s="6" t="s">
        <v>133</v>
      </c>
      <c r="BE456" s="116">
        <f>IF($U$456="základní",$N$456,0)</f>
        <v>0</v>
      </c>
      <c r="BF456" s="116">
        <f>IF($U$456="snížená",$N$456,0)</f>
        <v>0</v>
      </c>
      <c r="BG456" s="116">
        <f>IF($U$456="zákl. přenesená",$N$456,0)</f>
        <v>0</v>
      </c>
      <c r="BH456" s="116">
        <f>IF($U$456="sníž. přenesená",$N$456,0)</f>
        <v>0</v>
      </c>
      <c r="BI456" s="116">
        <f>IF($U$456="nulová",$N$456,0)</f>
        <v>0</v>
      </c>
      <c r="BJ456" s="6" t="s">
        <v>74</v>
      </c>
      <c r="BK456" s="116">
        <f>ROUND($L$456*$K$456,2)</f>
        <v>0</v>
      </c>
      <c r="BL456" s="6" t="s">
        <v>219</v>
      </c>
      <c r="BM456" s="6" t="s">
        <v>633</v>
      </c>
    </row>
    <row r="457" spans="2:65" s="6" customFormat="1" ht="18.75" customHeight="1" x14ac:dyDescent="0.3">
      <c r="B457" s="117"/>
      <c r="E457" s="118"/>
      <c r="F457" s="230" t="s">
        <v>634</v>
      </c>
      <c r="G457" s="231"/>
      <c r="H457" s="231"/>
      <c r="I457" s="231"/>
      <c r="K457" s="119">
        <v>22.76</v>
      </c>
      <c r="R457" s="120"/>
      <c r="T457" s="121"/>
      <c r="AA457" s="122"/>
      <c r="AT457" s="118" t="s">
        <v>141</v>
      </c>
      <c r="AU457" s="118" t="s">
        <v>74</v>
      </c>
      <c r="AV457" s="118" t="s">
        <v>84</v>
      </c>
      <c r="AW457" s="118" t="s">
        <v>94</v>
      </c>
      <c r="AX457" s="118" t="s">
        <v>67</v>
      </c>
      <c r="AY457" s="118" t="s">
        <v>133</v>
      </c>
    </row>
    <row r="458" spans="2:65" s="6" customFormat="1" ht="18.75" customHeight="1" x14ac:dyDescent="0.3">
      <c r="B458" s="123"/>
      <c r="E458" s="124"/>
      <c r="F458" s="232" t="s">
        <v>142</v>
      </c>
      <c r="G458" s="233"/>
      <c r="H458" s="233"/>
      <c r="I458" s="233"/>
      <c r="K458" s="125">
        <v>22.76</v>
      </c>
      <c r="R458" s="126"/>
      <c r="T458" s="127"/>
      <c r="AA458" s="128"/>
      <c r="AT458" s="124" t="s">
        <v>141</v>
      </c>
      <c r="AU458" s="124" t="s">
        <v>74</v>
      </c>
      <c r="AV458" s="124" t="s">
        <v>138</v>
      </c>
      <c r="AW458" s="124" t="s">
        <v>94</v>
      </c>
      <c r="AX458" s="124" t="s">
        <v>74</v>
      </c>
      <c r="AY458" s="124" t="s">
        <v>133</v>
      </c>
    </row>
    <row r="459" spans="2:65" s="6" customFormat="1" ht="27" customHeight="1" x14ac:dyDescent="0.3">
      <c r="B459" s="19"/>
      <c r="C459" s="109">
        <v>124</v>
      </c>
      <c r="D459" s="109" t="s">
        <v>134</v>
      </c>
      <c r="E459" s="110" t="s">
        <v>635</v>
      </c>
      <c r="F459" s="236" t="s">
        <v>636</v>
      </c>
      <c r="G459" s="235"/>
      <c r="H459" s="235"/>
      <c r="I459" s="235"/>
      <c r="J459" s="111" t="s">
        <v>137</v>
      </c>
      <c r="K459" s="112">
        <v>135.34299999999999</v>
      </c>
      <c r="L459" s="234"/>
      <c r="M459" s="235"/>
      <c r="N459" s="234">
        <f>ROUND($L$459*$K$459,2)</f>
        <v>0</v>
      </c>
      <c r="O459" s="235"/>
      <c r="P459" s="235"/>
      <c r="Q459" s="235"/>
      <c r="R459" s="20"/>
      <c r="T459" s="113"/>
      <c r="U459" s="26" t="s">
        <v>32</v>
      </c>
      <c r="V459" s="114">
        <v>0</v>
      </c>
      <c r="W459" s="114">
        <f>$V$459*$K$459</f>
        <v>0</v>
      </c>
      <c r="X459" s="114">
        <v>0</v>
      </c>
      <c r="Y459" s="114">
        <f>$X$459*$K$459</f>
        <v>0</v>
      </c>
      <c r="Z459" s="114">
        <v>0</v>
      </c>
      <c r="AA459" s="115">
        <f>$Z$459*$K$459</f>
        <v>0</v>
      </c>
      <c r="AR459" s="6" t="s">
        <v>219</v>
      </c>
      <c r="AT459" s="6" t="s">
        <v>134</v>
      </c>
      <c r="AU459" s="6" t="s">
        <v>74</v>
      </c>
      <c r="AY459" s="6" t="s">
        <v>133</v>
      </c>
      <c r="BE459" s="116">
        <f>IF($U$459="základní",$N$459,0)</f>
        <v>0</v>
      </c>
      <c r="BF459" s="116">
        <f>IF($U$459="snížená",$N$459,0)</f>
        <v>0</v>
      </c>
      <c r="BG459" s="116">
        <f>IF($U$459="zákl. přenesená",$N$459,0)</f>
        <v>0</v>
      </c>
      <c r="BH459" s="116">
        <f>IF($U$459="sníž. přenesená",$N$459,0)</f>
        <v>0</v>
      </c>
      <c r="BI459" s="116">
        <f>IF($U$459="nulová",$N$459,0)</f>
        <v>0</v>
      </c>
      <c r="BJ459" s="6" t="s">
        <v>74</v>
      </c>
      <c r="BK459" s="116">
        <f>ROUND($L$459*$K$459,2)</f>
        <v>0</v>
      </c>
      <c r="BL459" s="6" t="s">
        <v>219</v>
      </c>
      <c r="BM459" s="6" t="s">
        <v>637</v>
      </c>
    </row>
    <row r="460" spans="2:65" s="6" customFormat="1" ht="18.75" customHeight="1" x14ac:dyDescent="0.3">
      <c r="B460" s="117"/>
      <c r="E460" s="118"/>
      <c r="F460" s="230" t="s">
        <v>509</v>
      </c>
      <c r="G460" s="231"/>
      <c r="H460" s="231"/>
      <c r="I460" s="231"/>
      <c r="K460" s="119">
        <v>135.3425</v>
      </c>
      <c r="R460" s="120"/>
      <c r="T460" s="121"/>
      <c r="AA460" s="122"/>
      <c r="AT460" s="118" t="s">
        <v>141</v>
      </c>
      <c r="AU460" s="118" t="s">
        <v>74</v>
      </c>
      <c r="AV460" s="118" t="s">
        <v>84</v>
      </c>
      <c r="AW460" s="118" t="s">
        <v>94</v>
      </c>
      <c r="AX460" s="118" t="s">
        <v>67</v>
      </c>
      <c r="AY460" s="118" t="s">
        <v>133</v>
      </c>
    </row>
    <row r="461" spans="2:65" s="6" customFormat="1" ht="18.75" customHeight="1" x14ac:dyDescent="0.3">
      <c r="B461" s="123"/>
      <c r="E461" s="124"/>
      <c r="F461" s="232" t="s">
        <v>142</v>
      </c>
      <c r="G461" s="233"/>
      <c r="H461" s="233"/>
      <c r="I461" s="233"/>
      <c r="K461" s="125">
        <v>135.3425</v>
      </c>
      <c r="R461" s="126"/>
      <c r="T461" s="127"/>
      <c r="AA461" s="128"/>
      <c r="AT461" s="124" t="s">
        <v>141</v>
      </c>
      <c r="AU461" s="124" t="s">
        <v>74</v>
      </c>
      <c r="AV461" s="124" t="s">
        <v>138</v>
      </c>
      <c r="AW461" s="124" t="s">
        <v>94</v>
      </c>
      <c r="AX461" s="124" t="s">
        <v>74</v>
      </c>
      <c r="AY461" s="124" t="s">
        <v>133</v>
      </c>
    </row>
    <row r="462" spans="2:65" s="6" customFormat="1" ht="27" customHeight="1" x14ac:dyDescent="0.3">
      <c r="B462" s="19"/>
      <c r="C462" s="109">
        <v>125</v>
      </c>
      <c r="D462" s="109" t="s">
        <v>134</v>
      </c>
      <c r="E462" s="110" t="s">
        <v>638</v>
      </c>
      <c r="F462" s="236" t="s">
        <v>639</v>
      </c>
      <c r="G462" s="235"/>
      <c r="H462" s="235"/>
      <c r="I462" s="235"/>
      <c r="J462" s="111" t="s">
        <v>387</v>
      </c>
      <c r="K462" s="112">
        <v>7.4</v>
      </c>
      <c r="L462" s="234"/>
      <c r="M462" s="235"/>
      <c r="N462" s="234">
        <f>ROUND($L$462*$K$462,2)</f>
        <v>0</v>
      </c>
      <c r="O462" s="235"/>
      <c r="P462" s="235"/>
      <c r="Q462" s="235"/>
      <c r="R462" s="20"/>
      <c r="T462" s="113"/>
      <c r="U462" s="26" t="s">
        <v>32</v>
      </c>
      <c r="V462" s="114">
        <v>0</v>
      </c>
      <c r="W462" s="114">
        <f>$V$462*$K$462</f>
        <v>0</v>
      </c>
      <c r="X462" s="114">
        <v>0</v>
      </c>
      <c r="Y462" s="114">
        <f>$X$462*$K$462</f>
        <v>0</v>
      </c>
      <c r="Z462" s="114">
        <v>0</v>
      </c>
      <c r="AA462" s="115">
        <f>$Z$462*$K$462</f>
        <v>0</v>
      </c>
      <c r="AR462" s="6" t="s">
        <v>219</v>
      </c>
      <c r="AT462" s="6" t="s">
        <v>134</v>
      </c>
      <c r="AU462" s="6" t="s">
        <v>74</v>
      </c>
      <c r="AY462" s="6" t="s">
        <v>133</v>
      </c>
      <c r="BE462" s="116">
        <f>IF($U$462="základní",$N$462,0)</f>
        <v>0</v>
      </c>
      <c r="BF462" s="116">
        <f>IF($U$462="snížená",$N$462,0)</f>
        <v>0</v>
      </c>
      <c r="BG462" s="116">
        <f>IF($U$462="zákl. přenesená",$N$462,0)</f>
        <v>0</v>
      </c>
      <c r="BH462" s="116">
        <f>IF($U$462="sníž. přenesená",$N$462,0)</f>
        <v>0</v>
      </c>
      <c r="BI462" s="116">
        <f>IF($U$462="nulová",$N$462,0)</f>
        <v>0</v>
      </c>
      <c r="BJ462" s="6" t="s">
        <v>74</v>
      </c>
      <c r="BK462" s="116">
        <f>ROUND($L$462*$K$462,2)</f>
        <v>0</v>
      </c>
      <c r="BL462" s="6" t="s">
        <v>219</v>
      </c>
      <c r="BM462" s="6" t="s">
        <v>640</v>
      </c>
    </row>
    <row r="463" spans="2:65" s="6" customFormat="1" ht="18.75" customHeight="1" x14ac:dyDescent="0.3">
      <c r="B463" s="117"/>
      <c r="E463" s="118"/>
      <c r="F463" s="230" t="s">
        <v>641</v>
      </c>
      <c r="G463" s="231"/>
      <c r="H463" s="231"/>
      <c r="I463" s="231"/>
      <c r="K463" s="119">
        <v>7.4</v>
      </c>
      <c r="R463" s="120"/>
      <c r="T463" s="121"/>
      <c r="AA463" s="122"/>
      <c r="AT463" s="118" t="s">
        <v>141</v>
      </c>
      <c r="AU463" s="118" t="s">
        <v>74</v>
      </c>
      <c r="AV463" s="118" t="s">
        <v>84</v>
      </c>
      <c r="AW463" s="118" t="s">
        <v>94</v>
      </c>
      <c r="AX463" s="118" t="s">
        <v>67</v>
      </c>
      <c r="AY463" s="118" t="s">
        <v>133</v>
      </c>
    </row>
    <row r="464" spans="2:65" s="6" customFormat="1" ht="18.75" customHeight="1" x14ac:dyDescent="0.3">
      <c r="B464" s="123"/>
      <c r="E464" s="124"/>
      <c r="F464" s="232" t="s">
        <v>142</v>
      </c>
      <c r="G464" s="233"/>
      <c r="H464" s="233"/>
      <c r="I464" s="233"/>
      <c r="K464" s="125">
        <v>7.4</v>
      </c>
      <c r="R464" s="126"/>
      <c r="T464" s="127"/>
      <c r="AA464" s="128"/>
      <c r="AT464" s="124" t="s">
        <v>141</v>
      </c>
      <c r="AU464" s="124" t="s">
        <v>74</v>
      </c>
      <c r="AV464" s="124" t="s">
        <v>138</v>
      </c>
      <c r="AW464" s="124" t="s">
        <v>94</v>
      </c>
      <c r="AX464" s="124" t="s">
        <v>74</v>
      </c>
      <c r="AY464" s="124" t="s">
        <v>133</v>
      </c>
    </row>
    <row r="465" spans="2:65" s="6" customFormat="1" ht="27" customHeight="1" x14ac:dyDescent="0.3">
      <c r="B465" s="19"/>
      <c r="C465" s="109">
        <v>126</v>
      </c>
      <c r="D465" s="109" t="s">
        <v>134</v>
      </c>
      <c r="E465" s="110" t="s">
        <v>642</v>
      </c>
      <c r="F465" s="236" t="s">
        <v>643</v>
      </c>
      <c r="G465" s="235"/>
      <c r="H465" s="235"/>
      <c r="I465" s="235"/>
      <c r="J465" s="111" t="s">
        <v>137</v>
      </c>
      <c r="K465" s="112">
        <v>135.35</v>
      </c>
      <c r="L465" s="234"/>
      <c r="M465" s="235"/>
      <c r="N465" s="234">
        <f>ROUND($L$465*$K$465,2)</f>
        <v>0</v>
      </c>
      <c r="O465" s="235"/>
      <c r="P465" s="235"/>
      <c r="Q465" s="235"/>
      <c r="R465" s="20"/>
      <c r="T465" s="113"/>
      <c r="U465" s="26" t="s">
        <v>32</v>
      </c>
      <c r="V465" s="114">
        <v>0</v>
      </c>
      <c r="W465" s="114">
        <f>$V$465*$K$465</f>
        <v>0</v>
      </c>
      <c r="X465" s="114">
        <v>0</v>
      </c>
      <c r="Y465" s="114">
        <f>$X$465*$K$465</f>
        <v>0</v>
      </c>
      <c r="Z465" s="114">
        <v>0</v>
      </c>
      <c r="AA465" s="115">
        <f>$Z$465*$K$465</f>
        <v>0</v>
      </c>
      <c r="AR465" s="6" t="s">
        <v>219</v>
      </c>
      <c r="AT465" s="6" t="s">
        <v>134</v>
      </c>
      <c r="AU465" s="6" t="s">
        <v>74</v>
      </c>
      <c r="AY465" s="6" t="s">
        <v>133</v>
      </c>
      <c r="BE465" s="116">
        <f>IF($U$465="základní",$N$465,0)</f>
        <v>0</v>
      </c>
      <c r="BF465" s="116">
        <f>IF($U$465="snížená",$N$465,0)</f>
        <v>0</v>
      </c>
      <c r="BG465" s="116">
        <f>IF($U$465="zákl. přenesená",$N$465,0)</f>
        <v>0</v>
      </c>
      <c r="BH465" s="116">
        <f>IF($U$465="sníž. přenesená",$N$465,0)</f>
        <v>0</v>
      </c>
      <c r="BI465" s="116">
        <f>IF($U$465="nulová",$N$465,0)</f>
        <v>0</v>
      </c>
      <c r="BJ465" s="6" t="s">
        <v>74</v>
      </c>
      <c r="BK465" s="116">
        <f>ROUND($L$465*$K$465,2)</f>
        <v>0</v>
      </c>
      <c r="BL465" s="6" t="s">
        <v>219</v>
      </c>
      <c r="BM465" s="6" t="s">
        <v>644</v>
      </c>
    </row>
    <row r="466" spans="2:65" s="6" customFormat="1" ht="27" customHeight="1" x14ac:dyDescent="0.3">
      <c r="B466" s="19"/>
      <c r="C466" s="109">
        <v>127</v>
      </c>
      <c r="D466" s="109" t="s">
        <v>134</v>
      </c>
      <c r="E466" s="110" t="s">
        <v>645</v>
      </c>
      <c r="F466" s="236" t="s">
        <v>646</v>
      </c>
      <c r="G466" s="235"/>
      <c r="H466" s="235"/>
      <c r="I466" s="235"/>
      <c r="J466" s="111" t="s">
        <v>429</v>
      </c>
      <c r="K466" s="112">
        <v>2998.0369999999998</v>
      </c>
      <c r="L466" s="234"/>
      <c r="M466" s="235"/>
      <c r="N466" s="234">
        <f>ROUND($L$466*$K$466,2)</f>
        <v>0</v>
      </c>
      <c r="O466" s="235"/>
      <c r="P466" s="235"/>
      <c r="Q466" s="235"/>
      <c r="R466" s="20"/>
      <c r="T466" s="113"/>
      <c r="U466" s="26" t="s">
        <v>32</v>
      </c>
      <c r="V466" s="114">
        <v>0</v>
      </c>
      <c r="W466" s="114">
        <f>$V$466*$K$466</f>
        <v>0</v>
      </c>
      <c r="X466" s="114">
        <v>0</v>
      </c>
      <c r="Y466" s="114">
        <f>$X$466*$K$466</f>
        <v>0</v>
      </c>
      <c r="Z466" s="114">
        <v>0</v>
      </c>
      <c r="AA466" s="115">
        <f>$Z$466*$K$466</f>
        <v>0</v>
      </c>
      <c r="AR466" s="6" t="s">
        <v>219</v>
      </c>
      <c r="AT466" s="6" t="s">
        <v>134</v>
      </c>
      <c r="AU466" s="6" t="s">
        <v>74</v>
      </c>
      <c r="AY466" s="6" t="s">
        <v>133</v>
      </c>
      <c r="BE466" s="116">
        <f>IF($U$466="základní",$N$466,0)</f>
        <v>0</v>
      </c>
      <c r="BF466" s="116">
        <f>IF($U$466="snížená",$N$466,0)</f>
        <v>0</v>
      </c>
      <c r="BG466" s="116">
        <f>IF($U$466="zákl. přenesená",$N$466,0)</f>
        <v>0</v>
      </c>
      <c r="BH466" s="116">
        <f>IF($U$466="sníž. přenesená",$N$466,0)</f>
        <v>0</v>
      </c>
      <c r="BI466" s="116">
        <f>IF($U$466="nulová",$N$466,0)</f>
        <v>0</v>
      </c>
      <c r="BJ466" s="6" t="s">
        <v>74</v>
      </c>
      <c r="BK466" s="116">
        <f>ROUND($L$466*$K$466,2)</f>
        <v>0</v>
      </c>
      <c r="BL466" s="6" t="s">
        <v>219</v>
      </c>
      <c r="BM466" s="6" t="s">
        <v>647</v>
      </c>
    </row>
    <row r="467" spans="2:65" s="159" customFormat="1" ht="27" customHeight="1" x14ac:dyDescent="0.3">
      <c r="B467" s="19"/>
      <c r="C467" s="171">
        <v>128</v>
      </c>
      <c r="D467" s="171" t="s">
        <v>134</v>
      </c>
      <c r="E467" s="172" t="s">
        <v>1010</v>
      </c>
      <c r="F467" s="244" t="s">
        <v>988</v>
      </c>
      <c r="G467" s="245"/>
      <c r="H467" s="245"/>
      <c r="I467" s="245"/>
      <c r="J467" s="173" t="s">
        <v>989</v>
      </c>
      <c r="K467" s="174">
        <v>9.9</v>
      </c>
      <c r="L467" s="246"/>
      <c r="M467" s="245"/>
      <c r="N467" s="246">
        <f>ROUND($L$466*$K$466,2)</f>
        <v>0</v>
      </c>
      <c r="O467" s="245"/>
      <c r="P467" s="245"/>
      <c r="Q467" s="245"/>
      <c r="R467" s="20"/>
      <c r="T467" s="170"/>
      <c r="U467" s="26"/>
      <c r="V467" s="114"/>
      <c r="W467" s="114"/>
      <c r="X467" s="114"/>
      <c r="Y467" s="114"/>
      <c r="Z467" s="114"/>
      <c r="AA467" s="115"/>
      <c r="BE467" s="116"/>
      <c r="BF467" s="116"/>
      <c r="BG467" s="116"/>
      <c r="BH467" s="116"/>
      <c r="BI467" s="116"/>
      <c r="BK467" s="116"/>
    </row>
    <row r="468" spans="2:65" s="159" customFormat="1" ht="27" customHeight="1" x14ac:dyDescent="0.3">
      <c r="B468" s="19"/>
      <c r="C468" s="171">
        <v>129</v>
      </c>
      <c r="D468" s="171" t="s">
        <v>134</v>
      </c>
      <c r="E468" s="172" t="s">
        <v>1010</v>
      </c>
      <c r="F468" s="244" t="s">
        <v>992</v>
      </c>
      <c r="G468" s="245"/>
      <c r="H468" s="245"/>
      <c r="I468" s="245"/>
      <c r="J468" s="173" t="s">
        <v>981</v>
      </c>
      <c r="K468" s="174">
        <v>1</v>
      </c>
      <c r="L468" s="246"/>
      <c r="M468" s="245"/>
      <c r="N468" s="246">
        <f>ROUND($L$466*$K$466,2)</f>
        <v>0</v>
      </c>
      <c r="O468" s="245"/>
      <c r="P468" s="245"/>
      <c r="Q468" s="245"/>
      <c r="R468" s="20"/>
      <c r="T468" s="170"/>
      <c r="U468" s="26"/>
      <c r="V468" s="114"/>
      <c r="W468" s="114"/>
      <c r="X468" s="114"/>
      <c r="Y468" s="114"/>
      <c r="Z468" s="114"/>
      <c r="AA468" s="115"/>
      <c r="BE468" s="116"/>
      <c r="BF468" s="116"/>
      <c r="BG468" s="116"/>
      <c r="BH468" s="116"/>
      <c r="BI468" s="116"/>
      <c r="BK468" s="116"/>
    </row>
    <row r="469" spans="2:65" s="159" customFormat="1" ht="27" customHeight="1" x14ac:dyDescent="0.3">
      <c r="B469" s="19"/>
      <c r="C469" s="171">
        <v>130</v>
      </c>
      <c r="D469" s="171" t="s">
        <v>134</v>
      </c>
      <c r="E469" s="172" t="s">
        <v>1010</v>
      </c>
      <c r="F469" s="244" t="s">
        <v>1009</v>
      </c>
      <c r="G469" s="245"/>
      <c r="H469" s="245"/>
      <c r="I469" s="245"/>
      <c r="J469" s="173" t="s">
        <v>989</v>
      </c>
      <c r="K469" s="174">
        <v>26.4</v>
      </c>
      <c r="L469" s="246"/>
      <c r="M469" s="245"/>
      <c r="N469" s="246">
        <f>ROUND($L$466*$K$466,2)</f>
        <v>0</v>
      </c>
      <c r="O469" s="245"/>
      <c r="P469" s="245"/>
      <c r="Q469" s="245"/>
      <c r="R469" s="20"/>
      <c r="T469" s="170"/>
      <c r="U469" s="26"/>
      <c r="V469" s="114"/>
      <c r="W469" s="114"/>
      <c r="X469" s="114"/>
      <c r="Y469" s="114"/>
      <c r="Z469" s="114"/>
      <c r="AA469" s="115"/>
      <c r="BE469" s="116"/>
      <c r="BF469" s="116"/>
      <c r="BG469" s="116"/>
      <c r="BH469" s="116"/>
      <c r="BI469" s="116"/>
      <c r="BK469" s="116"/>
    </row>
    <row r="470" spans="2:65" s="159" customFormat="1" ht="27" customHeight="1" x14ac:dyDescent="0.3">
      <c r="B470" s="19"/>
      <c r="C470" s="171">
        <v>131</v>
      </c>
      <c r="D470" s="171" t="s">
        <v>134</v>
      </c>
      <c r="E470" s="172" t="s">
        <v>1010</v>
      </c>
      <c r="F470" s="244" t="s">
        <v>1011</v>
      </c>
      <c r="G470" s="245"/>
      <c r="H470" s="245"/>
      <c r="I470" s="245"/>
      <c r="J470" s="173" t="s">
        <v>989</v>
      </c>
      <c r="K470" s="174">
        <v>7.3</v>
      </c>
      <c r="L470" s="246"/>
      <c r="M470" s="245"/>
      <c r="N470" s="246">
        <f>ROUND($L$466*$K$466,2)</f>
        <v>0</v>
      </c>
      <c r="O470" s="245"/>
      <c r="P470" s="245"/>
      <c r="Q470" s="245"/>
      <c r="R470" s="20"/>
      <c r="T470" s="170"/>
      <c r="U470" s="26"/>
      <c r="V470" s="114"/>
      <c r="W470" s="114"/>
      <c r="X470" s="114"/>
      <c r="Y470" s="114"/>
      <c r="Z470" s="114"/>
      <c r="AA470" s="115"/>
      <c r="BE470" s="116"/>
      <c r="BF470" s="116"/>
      <c r="BG470" s="116"/>
      <c r="BH470" s="116"/>
      <c r="BI470" s="116"/>
      <c r="BK470" s="116"/>
    </row>
    <row r="471" spans="2:65" s="100" customFormat="1" ht="37.5" customHeight="1" x14ac:dyDescent="0.35">
      <c r="B471" s="101"/>
      <c r="D471" s="102" t="s">
        <v>111</v>
      </c>
      <c r="E471" s="102"/>
      <c r="F471" s="102"/>
      <c r="G471" s="102"/>
      <c r="H471" s="102"/>
      <c r="I471" s="102"/>
      <c r="J471" s="102"/>
      <c r="K471" s="102"/>
      <c r="L471" s="102"/>
      <c r="M471" s="102"/>
      <c r="N471" s="225">
        <f>N472+N473+N474+N475+N476+N477+N478+N479+N480+N483</f>
        <v>0</v>
      </c>
      <c r="O471" s="226"/>
      <c r="P471" s="226"/>
      <c r="Q471" s="226"/>
      <c r="R471" s="104"/>
      <c r="T471" s="105"/>
      <c r="W471" s="106">
        <f>SUM($W$472:$W$483)</f>
        <v>0</v>
      </c>
      <c r="Y471" s="106">
        <f>SUM($Y$472:$Y$483)</f>
        <v>0</v>
      </c>
      <c r="AA471" s="107">
        <f>SUM($AA$472:$AA$483)</f>
        <v>0</v>
      </c>
      <c r="AR471" s="103" t="s">
        <v>84</v>
      </c>
      <c r="AT471" s="103" t="s">
        <v>66</v>
      </c>
      <c r="AU471" s="103" t="s">
        <v>67</v>
      </c>
      <c r="AY471" s="103" t="s">
        <v>133</v>
      </c>
      <c r="BK471" s="108">
        <f>SUM($BK$472:$BK$483)</f>
        <v>0</v>
      </c>
    </row>
    <row r="472" spans="2:65" s="6" customFormat="1" ht="39" customHeight="1" x14ac:dyDescent="0.3">
      <c r="B472" s="19"/>
      <c r="C472" s="109">
        <v>132</v>
      </c>
      <c r="D472" s="109" t="s">
        <v>134</v>
      </c>
      <c r="E472" s="110" t="s">
        <v>648</v>
      </c>
      <c r="F472" s="247" t="s">
        <v>1022</v>
      </c>
      <c r="G472" s="235"/>
      <c r="H472" s="235"/>
      <c r="I472" s="235"/>
      <c r="J472" s="111" t="s">
        <v>213</v>
      </c>
      <c r="K472" s="112">
        <v>2</v>
      </c>
      <c r="L472" s="234"/>
      <c r="M472" s="235"/>
      <c r="N472" s="234">
        <f>ROUND($L$472*$K$472,2)</f>
        <v>0</v>
      </c>
      <c r="O472" s="235"/>
      <c r="P472" s="235"/>
      <c r="Q472" s="235"/>
      <c r="R472" s="20"/>
      <c r="T472" s="113"/>
      <c r="U472" s="26" t="s">
        <v>32</v>
      </c>
      <c r="V472" s="114">
        <v>0</v>
      </c>
      <c r="W472" s="114">
        <f>$V$472*$K$472</f>
        <v>0</v>
      </c>
      <c r="X472" s="114">
        <v>0</v>
      </c>
      <c r="Y472" s="114">
        <f>$X$472*$K$472</f>
        <v>0</v>
      </c>
      <c r="Z472" s="114">
        <v>0</v>
      </c>
      <c r="AA472" s="115">
        <f>$Z$472*$K$472</f>
        <v>0</v>
      </c>
      <c r="AR472" s="6" t="s">
        <v>219</v>
      </c>
      <c r="AT472" s="6" t="s">
        <v>134</v>
      </c>
      <c r="AU472" s="6" t="s">
        <v>74</v>
      </c>
      <c r="AY472" s="6" t="s">
        <v>133</v>
      </c>
      <c r="BE472" s="116">
        <f>IF($U$472="základní",$N$472,0)</f>
        <v>0</v>
      </c>
      <c r="BF472" s="116">
        <f>IF($U$472="snížená",$N$472,0)</f>
        <v>0</v>
      </c>
      <c r="BG472" s="116">
        <f>IF($U$472="zákl. přenesená",$N$472,0)</f>
        <v>0</v>
      </c>
      <c r="BH472" s="116">
        <f>IF($U$472="sníž. přenesená",$N$472,0)</f>
        <v>0</v>
      </c>
      <c r="BI472" s="116">
        <f>IF($U$472="nulová",$N$472,0)</f>
        <v>0</v>
      </c>
      <c r="BJ472" s="6" t="s">
        <v>74</v>
      </c>
      <c r="BK472" s="116">
        <f>ROUND($L$472*$K$472,2)</f>
        <v>0</v>
      </c>
      <c r="BL472" s="6" t="s">
        <v>219</v>
      </c>
      <c r="BM472" s="6" t="s">
        <v>649</v>
      </c>
    </row>
    <row r="473" spans="2:65" s="6" customFormat="1" ht="39" customHeight="1" x14ac:dyDescent="0.3">
      <c r="B473" s="19"/>
      <c r="C473" s="109">
        <v>133</v>
      </c>
      <c r="D473" s="109" t="s">
        <v>134</v>
      </c>
      <c r="E473" s="110" t="s">
        <v>650</v>
      </c>
      <c r="F473" s="247" t="s">
        <v>1023</v>
      </c>
      <c r="G473" s="235"/>
      <c r="H473" s="235"/>
      <c r="I473" s="235"/>
      <c r="J473" s="111" t="s">
        <v>213</v>
      </c>
      <c r="K473" s="112">
        <v>1</v>
      </c>
      <c r="L473" s="234"/>
      <c r="M473" s="235"/>
      <c r="N473" s="234">
        <f>ROUND($L$473*$K$473,2)</f>
        <v>0</v>
      </c>
      <c r="O473" s="235"/>
      <c r="P473" s="235"/>
      <c r="Q473" s="235"/>
      <c r="R473" s="20"/>
      <c r="T473" s="113"/>
      <c r="U473" s="26" t="s">
        <v>32</v>
      </c>
      <c r="V473" s="114">
        <v>0</v>
      </c>
      <c r="W473" s="114">
        <f>$V$473*$K$473</f>
        <v>0</v>
      </c>
      <c r="X473" s="114">
        <v>0</v>
      </c>
      <c r="Y473" s="114">
        <f>$X$473*$K$473</f>
        <v>0</v>
      </c>
      <c r="Z473" s="114">
        <v>0</v>
      </c>
      <c r="AA473" s="115">
        <f>$Z$473*$K$473</f>
        <v>0</v>
      </c>
      <c r="AR473" s="6" t="s">
        <v>219</v>
      </c>
      <c r="AT473" s="6" t="s">
        <v>134</v>
      </c>
      <c r="AU473" s="6" t="s">
        <v>74</v>
      </c>
      <c r="AY473" s="6" t="s">
        <v>133</v>
      </c>
      <c r="BE473" s="116">
        <f>IF($U$473="základní",$N$473,0)</f>
        <v>0</v>
      </c>
      <c r="BF473" s="116">
        <f>IF($U$473="snížená",$N$473,0)</f>
        <v>0</v>
      </c>
      <c r="BG473" s="116">
        <f>IF($U$473="zákl. přenesená",$N$473,0)</f>
        <v>0</v>
      </c>
      <c r="BH473" s="116">
        <f>IF($U$473="sníž. přenesená",$N$473,0)</f>
        <v>0</v>
      </c>
      <c r="BI473" s="116">
        <f>IF($U$473="nulová",$N$473,0)</f>
        <v>0</v>
      </c>
      <c r="BJ473" s="6" t="s">
        <v>74</v>
      </c>
      <c r="BK473" s="116">
        <f>ROUND($L$473*$K$473,2)</f>
        <v>0</v>
      </c>
      <c r="BL473" s="6" t="s">
        <v>219</v>
      </c>
      <c r="BM473" s="6" t="s">
        <v>651</v>
      </c>
    </row>
    <row r="474" spans="2:65" s="6" customFormat="1" ht="39" customHeight="1" x14ac:dyDescent="0.3">
      <c r="B474" s="19"/>
      <c r="C474" s="109">
        <v>134</v>
      </c>
      <c r="D474" s="109" t="s">
        <v>134</v>
      </c>
      <c r="E474" s="110" t="s">
        <v>652</v>
      </c>
      <c r="F474" s="247" t="s">
        <v>1024</v>
      </c>
      <c r="G474" s="235"/>
      <c r="H474" s="235"/>
      <c r="I474" s="235"/>
      <c r="J474" s="111" t="s">
        <v>213</v>
      </c>
      <c r="K474" s="112">
        <v>1</v>
      </c>
      <c r="L474" s="234"/>
      <c r="M474" s="235"/>
      <c r="N474" s="234">
        <f>ROUND($L$474*$K$474,2)</f>
        <v>0</v>
      </c>
      <c r="O474" s="235"/>
      <c r="P474" s="235"/>
      <c r="Q474" s="235"/>
      <c r="R474" s="20"/>
      <c r="T474" s="113"/>
      <c r="U474" s="26" t="s">
        <v>32</v>
      </c>
      <c r="V474" s="114">
        <v>0</v>
      </c>
      <c r="W474" s="114">
        <f>$V$474*$K$474</f>
        <v>0</v>
      </c>
      <c r="X474" s="114">
        <v>0</v>
      </c>
      <c r="Y474" s="114">
        <f>$X$474*$K$474</f>
        <v>0</v>
      </c>
      <c r="Z474" s="114">
        <v>0</v>
      </c>
      <c r="AA474" s="115">
        <f>$Z$474*$K$474</f>
        <v>0</v>
      </c>
      <c r="AR474" s="6" t="s">
        <v>219</v>
      </c>
      <c r="AT474" s="6" t="s">
        <v>134</v>
      </c>
      <c r="AU474" s="6" t="s">
        <v>74</v>
      </c>
      <c r="AY474" s="6" t="s">
        <v>133</v>
      </c>
      <c r="BE474" s="116">
        <f>IF($U$474="základní",$N$474,0)</f>
        <v>0</v>
      </c>
      <c r="BF474" s="116">
        <f>IF($U$474="snížená",$N$474,0)</f>
        <v>0</v>
      </c>
      <c r="BG474" s="116">
        <f>IF($U$474="zákl. přenesená",$N$474,0)</f>
        <v>0</v>
      </c>
      <c r="BH474" s="116">
        <f>IF($U$474="sníž. přenesená",$N$474,0)</f>
        <v>0</v>
      </c>
      <c r="BI474" s="116">
        <f>IF($U$474="nulová",$N$474,0)</f>
        <v>0</v>
      </c>
      <c r="BJ474" s="6" t="s">
        <v>74</v>
      </c>
      <c r="BK474" s="116">
        <f>ROUND($L$474*$K$474,2)</f>
        <v>0</v>
      </c>
      <c r="BL474" s="6" t="s">
        <v>219</v>
      </c>
      <c r="BM474" s="6" t="s">
        <v>653</v>
      </c>
    </row>
    <row r="475" spans="2:65" s="6" customFormat="1" ht="39" customHeight="1" x14ac:dyDescent="0.3">
      <c r="B475" s="19"/>
      <c r="C475" s="109">
        <v>135</v>
      </c>
      <c r="D475" s="109" t="s">
        <v>134</v>
      </c>
      <c r="E475" s="110" t="s">
        <v>654</v>
      </c>
      <c r="F475" s="247" t="s">
        <v>1025</v>
      </c>
      <c r="G475" s="235"/>
      <c r="H475" s="235"/>
      <c r="I475" s="235"/>
      <c r="J475" s="111" t="s">
        <v>213</v>
      </c>
      <c r="K475" s="112">
        <v>6</v>
      </c>
      <c r="L475" s="234"/>
      <c r="M475" s="235"/>
      <c r="N475" s="234">
        <f>ROUND($L$475*$K$475,2)</f>
        <v>0</v>
      </c>
      <c r="O475" s="235"/>
      <c r="P475" s="235"/>
      <c r="Q475" s="235"/>
      <c r="R475" s="20"/>
      <c r="T475" s="113"/>
      <c r="U475" s="26" t="s">
        <v>32</v>
      </c>
      <c r="V475" s="114">
        <v>0</v>
      </c>
      <c r="W475" s="114">
        <f>$V$475*$K$475</f>
        <v>0</v>
      </c>
      <c r="X475" s="114">
        <v>0</v>
      </c>
      <c r="Y475" s="114">
        <f>$X$475*$K$475</f>
        <v>0</v>
      </c>
      <c r="Z475" s="114">
        <v>0</v>
      </c>
      <c r="AA475" s="115">
        <f>$Z$475*$K$475</f>
        <v>0</v>
      </c>
      <c r="AR475" s="6" t="s">
        <v>219</v>
      </c>
      <c r="AT475" s="6" t="s">
        <v>134</v>
      </c>
      <c r="AU475" s="6" t="s">
        <v>74</v>
      </c>
      <c r="AY475" s="6" t="s">
        <v>133</v>
      </c>
      <c r="BE475" s="116">
        <f>IF($U$475="základní",$N$475,0)</f>
        <v>0</v>
      </c>
      <c r="BF475" s="116">
        <f>IF($U$475="snížená",$N$475,0)</f>
        <v>0</v>
      </c>
      <c r="BG475" s="116">
        <f>IF($U$475="zákl. přenesená",$N$475,0)</f>
        <v>0</v>
      </c>
      <c r="BH475" s="116">
        <f>IF($U$475="sníž. přenesená",$N$475,0)</f>
        <v>0</v>
      </c>
      <c r="BI475" s="116">
        <f>IF($U$475="nulová",$N$475,0)</f>
        <v>0</v>
      </c>
      <c r="BJ475" s="6" t="s">
        <v>74</v>
      </c>
      <c r="BK475" s="116">
        <f>ROUND($L$475*$K$475,2)</f>
        <v>0</v>
      </c>
      <c r="BL475" s="6" t="s">
        <v>219</v>
      </c>
      <c r="BM475" s="6" t="s">
        <v>655</v>
      </c>
    </row>
    <row r="476" spans="2:65" s="6" customFormat="1" ht="15.75" customHeight="1" x14ac:dyDescent="0.3">
      <c r="B476" s="19"/>
      <c r="C476" s="109">
        <v>136</v>
      </c>
      <c r="D476" s="109" t="s">
        <v>134</v>
      </c>
      <c r="E476" s="110" t="s">
        <v>656</v>
      </c>
      <c r="F476" s="236" t="s">
        <v>657</v>
      </c>
      <c r="G476" s="235"/>
      <c r="H476" s="235"/>
      <c r="I476" s="235"/>
      <c r="J476" s="111" t="s">
        <v>213</v>
      </c>
      <c r="K476" s="112">
        <v>3</v>
      </c>
      <c r="L476" s="234"/>
      <c r="M476" s="235"/>
      <c r="N476" s="234">
        <f>ROUND($L$476*$K$476,2)</f>
        <v>0</v>
      </c>
      <c r="O476" s="235"/>
      <c r="P476" s="235"/>
      <c r="Q476" s="235"/>
      <c r="R476" s="20"/>
      <c r="T476" s="113"/>
      <c r="U476" s="26" t="s">
        <v>32</v>
      </c>
      <c r="V476" s="114">
        <v>0</v>
      </c>
      <c r="W476" s="114">
        <f>$V$476*$K$476</f>
        <v>0</v>
      </c>
      <c r="X476" s="114">
        <v>0</v>
      </c>
      <c r="Y476" s="114">
        <f>$X$476*$K$476</f>
        <v>0</v>
      </c>
      <c r="Z476" s="114">
        <v>0</v>
      </c>
      <c r="AA476" s="115">
        <f>$Z$476*$K$476</f>
        <v>0</v>
      </c>
      <c r="AR476" s="6" t="s">
        <v>219</v>
      </c>
      <c r="AT476" s="6" t="s">
        <v>134</v>
      </c>
      <c r="AU476" s="6" t="s">
        <v>74</v>
      </c>
      <c r="AY476" s="6" t="s">
        <v>133</v>
      </c>
      <c r="BE476" s="116">
        <f>IF($U$476="základní",$N$476,0)</f>
        <v>0</v>
      </c>
      <c r="BF476" s="116">
        <f>IF($U$476="snížená",$N$476,0)</f>
        <v>0</v>
      </c>
      <c r="BG476" s="116">
        <f>IF($U$476="zákl. přenesená",$N$476,0)</f>
        <v>0</v>
      </c>
      <c r="BH476" s="116">
        <f>IF($U$476="sníž. přenesená",$N$476,0)</f>
        <v>0</v>
      </c>
      <c r="BI476" s="116">
        <f>IF($U$476="nulová",$N$476,0)</f>
        <v>0</v>
      </c>
      <c r="BJ476" s="6" t="s">
        <v>74</v>
      </c>
      <c r="BK476" s="116">
        <f>ROUND($L$476*$K$476,2)</f>
        <v>0</v>
      </c>
      <c r="BL476" s="6" t="s">
        <v>219</v>
      </c>
      <c r="BM476" s="6" t="s">
        <v>658</v>
      </c>
    </row>
    <row r="477" spans="2:65" s="6" customFormat="1" ht="27" customHeight="1" x14ac:dyDescent="0.3">
      <c r="B477" s="19"/>
      <c r="C477" s="109">
        <v>137</v>
      </c>
      <c r="D477" s="109" t="s">
        <v>134</v>
      </c>
      <c r="E477" s="110" t="s">
        <v>659</v>
      </c>
      <c r="F477" s="236" t="s">
        <v>660</v>
      </c>
      <c r="G477" s="235"/>
      <c r="H477" s="235"/>
      <c r="I477" s="235"/>
      <c r="J477" s="111" t="s">
        <v>213</v>
      </c>
      <c r="K477" s="112">
        <v>5</v>
      </c>
      <c r="L477" s="234"/>
      <c r="M477" s="235"/>
      <c r="N477" s="234">
        <f>ROUND($L$477*$K$477,2)</f>
        <v>0</v>
      </c>
      <c r="O477" s="235"/>
      <c r="P477" s="235"/>
      <c r="Q477" s="235"/>
      <c r="R477" s="20"/>
      <c r="T477" s="113"/>
      <c r="U477" s="26" t="s">
        <v>32</v>
      </c>
      <c r="V477" s="114">
        <v>0</v>
      </c>
      <c r="W477" s="114">
        <f>$V$477*$K$477</f>
        <v>0</v>
      </c>
      <c r="X477" s="114">
        <v>0</v>
      </c>
      <c r="Y477" s="114">
        <f>$X$477*$K$477</f>
        <v>0</v>
      </c>
      <c r="Z477" s="114">
        <v>0</v>
      </c>
      <c r="AA477" s="115">
        <f>$Z$477*$K$477</f>
        <v>0</v>
      </c>
      <c r="AR477" s="6" t="s">
        <v>219</v>
      </c>
      <c r="AT477" s="6" t="s">
        <v>134</v>
      </c>
      <c r="AU477" s="6" t="s">
        <v>74</v>
      </c>
      <c r="AY477" s="6" t="s">
        <v>133</v>
      </c>
      <c r="BE477" s="116">
        <f>IF($U$477="základní",$N$477,0)</f>
        <v>0</v>
      </c>
      <c r="BF477" s="116">
        <f>IF($U$477="snížená",$N$477,0)</f>
        <v>0</v>
      </c>
      <c r="BG477" s="116">
        <f>IF($U$477="zákl. přenesená",$N$477,0)</f>
        <v>0</v>
      </c>
      <c r="BH477" s="116">
        <f>IF($U$477="sníž. přenesená",$N$477,0)</f>
        <v>0</v>
      </c>
      <c r="BI477" s="116">
        <f>IF($U$477="nulová",$N$477,0)</f>
        <v>0</v>
      </c>
      <c r="BJ477" s="6" t="s">
        <v>74</v>
      </c>
      <c r="BK477" s="116">
        <f>ROUND($L$477*$K$477,2)</f>
        <v>0</v>
      </c>
      <c r="BL477" s="6" t="s">
        <v>219</v>
      </c>
      <c r="BM477" s="6" t="s">
        <v>661</v>
      </c>
    </row>
    <row r="478" spans="2:65" s="6" customFormat="1" ht="27" customHeight="1" x14ac:dyDescent="0.3">
      <c r="B478" s="19"/>
      <c r="C478" s="109">
        <v>138</v>
      </c>
      <c r="D478" s="109" t="s">
        <v>134</v>
      </c>
      <c r="E478" s="110" t="s">
        <v>662</v>
      </c>
      <c r="F478" s="236" t="s">
        <v>663</v>
      </c>
      <c r="G478" s="235"/>
      <c r="H478" s="235"/>
      <c r="I478" s="235"/>
      <c r="J478" s="111" t="s">
        <v>213</v>
      </c>
      <c r="K478" s="112">
        <v>1</v>
      </c>
      <c r="L478" s="234"/>
      <c r="M478" s="235"/>
      <c r="N478" s="234">
        <f>ROUND($L$478*$K$478,2)</f>
        <v>0</v>
      </c>
      <c r="O478" s="235"/>
      <c r="P478" s="235"/>
      <c r="Q478" s="235"/>
      <c r="R478" s="20"/>
      <c r="T478" s="113"/>
      <c r="U478" s="26" t="s">
        <v>32</v>
      </c>
      <c r="V478" s="114">
        <v>0</v>
      </c>
      <c r="W478" s="114">
        <f>$V$478*$K$478</f>
        <v>0</v>
      </c>
      <c r="X478" s="114">
        <v>0</v>
      </c>
      <c r="Y478" s="114">
        <f>$X$478*$K$478</f>
        <v>0</v>
      </c>
      <c r="Z478" s="114">
        <v>0</v>
      </c>
      <c r="AA478" s="115">
        <f>$Z$478*$K$478</f>
        <v>0</v>
      </c>
      <c r="AR478" s="6" t="s">
        <v>219</v>
      </c>
      <c r="AT478" s="6" t="s">
        <v>134</v>
      </c>
      <c r="AU478" s="6" t="s">
        <v>74</v>
      </c>
      <c r="AY478" s="6" t="s">
        <v>133</v>
      </c>
      <c r="BE478" s="116">
        <f>IF($U$478="základní",$N$478,0)</f>
        <v>0</v>
      </c>
      <c r="BF478" s="116">
        <f>IF($U$478="snížená",$N$478,0)</f>
        <v>0</v>
      </c>
      <c r="BG478" s="116">
        <f>IF($U$478="zákl. přenesená",$N$478,0)</f>
        <v>0</v>
      </c>
      <c r="BH478" s="116">
        <f>IF($U$478="sníž. přenesená",$N$478,0)</f>
        <v>0</v>
      </c>
      <c r="BI478" s="116">
        <f>IF($U$478="nulová",$N$478,0)</f>
        <v>0</v>
      </c>
      <c r="BJ478" s="6" t="s">
        <v>74</v>
      </c>
      <c r="BK478" s="116">
        <f>ROUND($L$478*$K$478,2)</f>
        <v>0</v>
      </c>
      <c r="BL478" s="6" t="s">
        <v>219</v>
      </c>
      <c r="BM478" s="6" t="s">
        <v>664</v>
      </c>
    </row>
    <row r="479" spans="2:65" s="6" customFormat="1" ht="27" customHeight="1" x14ac:dyDescent="0.3">
      <c r="B479" s="19"/>
      <c r="C479" s="109">
        <v>139</v>
      </c>
      <c r="D479" s="109" t="s">
        <v>134</v>
      </c>
      <c r="E479" s="110" t="s">
        <v>665</v>
      </c>
      <c r="F479" s="236" t="s">
        <v>666</v>
      </c>
      <c r="G479" s="235"/>
      <c r="H479" s="235"/>
      <c r="I479" s="235"/>
      <c r="J479" s="111" t="s">
        <v>213</v>
      </c>
      <c r="K479" s="112">
        <v>1</v>
      </c>
      <c r="L479" s="234"/>
      <c r="M479" s="235"/>
      <c r="N479" s="234">
        <f>ROUND($L$479*$K$479,2)</f>
        <v>0</v>
      </c>
      <c r="O479" s="235"/>
      <c r="P479" s="235"/>
      <c r="Q479" s="235"/>
      <c r="R479" s="20"/>
      <c r="T479" s="113"/>
      <c r="U479" s="26" t="s">
        <v>32</v>
      </c>
      <c r="V479" s="114">
        <v>0</v>
      </c>
      <c r="W479" s="114">
        <f>$V$479*$K$479</f>
        <v>0</v>
      </c>
      <c r="X479" s="114">
        <v>0</v>
      </c>
      <c r="Y479" s="114">
        <f>$X$479*$K$479</f>
        <v>0</v>
      </c>
      <c r="Z479" s="114">
        <v>0</v>
      </c>
      <c r="AA479" s="115">
        <f>$Z$479*$K$479</f>
        <v>0</v>
      </c>
      <c r="AR479" s="6" t="s">
        <v>219</v>
      </c>
      <c r="AT479" s="6" t="s">
        <v>134</v>
      </c>
      <c r="AU479" s="6" t="s">
        <v>74</v>
      </c>
      <c r="AY479" s="6" t="s">
        <v>133</v>
      </c>
      <c r="BE479" s="116">
        <f>IF($U$479="základní",$N$479,0)</f>
        <v>0</v>
      </c>
      <c r="BF479" s="116">
        <f>IF($U$479="snížená",$N$479,0)</f>
        <v>0</v>
      </c>
      <c r="BG479" s="116">
        <f>IF($U$479="zákl. přenesená",$N$479,0)</f>
        <v>0</v>
      </c>
      <c r="BH479" s="116">
        <f>IF($U$479="sníž. přenesená",$N$479,0)</f>
        <v>0</v>
      </c>
      <c r="BI479" s="116">
        <f>IF($U$479="nulová",$N$479,0)</f>
        <v>0</v>
      </c>
      <c r="BJ479" s="6" t="s">
        <v>74</v>
      </c>
      <c r="BK479" s="116">
        <f>ROUND($L$479*$K$479,2)</f>
        <v>0</v>
      </c>
      <c r="BL479" s="6" t="s">
        <v>219</v>
      </c>
      <c r="BM479" s="6" t="s">
        <v>667</v>
      </c>
    </row>
    <row r="480" spans="2:65" s="6" customFormat="1" ht="27" customHeight="1" x14ac:dyDescent="0.3">
      <c r="B480" s="19"/>
      <c r="C480" s="109">
        <v>140</v>
      </c>
      <c r="D480" s="109" t="s">
        <v>134</v>
      </c>
      <c r="E480" s="110" t="s">
        <v>668</v>
      </c>
      <c r="F480" s="247" t="s">
        <v>1026</v>
      </c>
      <c r="G480" s="235"/>
      <c r="H480" s="235"/>
      <c r="I480" s="235"/>
      <c r="J480" s="111" t="s">
        <v>387</v>
      </c>
      <c r="K480" s="112">
        <v>14.695</v>
      </c>
      <c r="L480" s="234"/>
      <c r="M480" s="235"/>
      <c r="N480" s="234">
        <f>ROUND($L$480*$K$480,2)</f>
        <v>0</v>
      </c>
      <c r="O480" s="235"/>
      <c r="P480" s="235"/>
      <c r="Q480" s="235"/>
      <c r="R480" s="20"/>
      <c r="T480" s="113"/>
      <c r="U480" s="26" t="s">
        <v>32</v>
      </c>
      <c r="V480" s="114">
        <v>0</v>
      </c>
      <c r="W480" s="114">
        <f>$V$480*$K$480</f>
        <v>0</v>
      </c>
      <c r="X480" s="114">
        <v>0</v>
      </c>
      <c r="Y480" s="114">
        <f>$X$480*$K$480</f>
        <v>0</v>
      </c>
      <c r="Z480" s="114">
        <v>0</v>
      </c>
      <c r="AA480" s="115">
        <f>$Z$480*$K$480</f>
        <v>0</v>
      </c>
      <c r="AR480" s="6" t="s">
        <v>219</v>
      </c>
      <c r="AT480" s="6" t="s">
        <v>134</v>
      </c>
      <c r="AU480" s="6" t="s">
        <v>74</v>
      </c>
      <c r="AY480" s="6" t="s">
        <v>133</v>
      </c>
      <c r="BE480" s="116">
        <f>IF($U$480="základní",$N$480,0)</f>
        <v>0</v>
      </c>
      <c r="BF480" s="116">
        <f>IF($U$480="snížená",$N$480,0)</f>
        <v>0</v>
      </c>
      <c r="BG480" s="116">
        <f>IF($U$480="zákl. přenesená",$N$480,0)</f>
        <v>0</v>
      </c>
      <c r="BH480" s="116">
        <f>IF($U$480="sníž. přenesená",$N$480,0)</f>
        <v>0</v>
      </c>
      <c r="BI480" s="116">
        <f>IF($U$480="nulová",$N$480,0)</f>
        <v>0</v>
      </c>
      <c r="BJ480" s="6" t="s">
        <v>74</v>
      </c>
      <c r="BK480" s="116">
        <f>ROUND($L$480*$K$480,2)</f>
        <v>0</v>
      </c>
      <c r="BL480" s="6" t="s">
        <v>219</v>
      </c>
      <c r="BM480" s="6" t="s">
        <v>669</v>
      </c>
    </row>
    <row r="481" spans="2:65" s="6" customFormat="1" ht="18.75" customHeight="1" x14ac:dyDescent="0.3">
      <c r="B481" s="117"/>
      <c r="E481" s="118"/>
      <c r="F481" s="230" t="s">
        <v>670</v>
      </c>
      <c r="G481" s="231"/>
      <c r="H481" s="231"/>
      <c r="I481" s="231"/>
      <c r="K481" s="119">
        <v>14.695</v>
      </c>
      <c r="R481" s="120"/>
      <c r="T481" s="121"/>
      <c r="AA481" s="122"/>
      <c r="AT481" s="118" t="s">
        <v>141</v>
      </c>
      <c r="AU481" s="118" t="s">
        <v>74</v>
      </c>
      <c r="AV481" s="118" t="s">
        <v>84</v>
      </c>
      <c r="AW481" s="118" t="s">
        <v>94</v>
      </c>
      <c r="AX481" s="118" t="s">
        <v>67</v>
      </c>
      <c r="AY481" s="118" t="s">
        <v>133</v>
      </c>
    </row>
    <row r="482" spans="2:65" s="6" customFormat="1" ht="18.75" customHeight="1" x14ac:dyDescent="0.3">
      <c r="B482" s="123"/>
      <c r="E482" s="124"/>
      <c r="F482" s="232" t="s">
        <v>142</v>
      </c>
      <c r="G482" s="233"/>
      <c r="H482" s="233"/>
      <c r="I482" s="233"/>
      <c r="K482" s="125">
        <v>14.695</v>
      </c>
      <c r="R482" s="126"/>
      <c r="T482" s="127"/>
      <c r="AA482" s="128"/>
      <c r="AT482" s="124" t="s">
        <v>141</v>
      </c>
      <c r="AU482" s="124" t="s">
        <v>74</v>
      </c>
      <c r="AV482" s="124" t="s">
        <v>138</v>
      </c>
      <c r="AW482" s="124" t="s">
        <v>94</v>
      </c>
      <c r="AX482" s="124" t="s">
        <v>74</v>
      </c>
      <c r="AY482" s="124" t="s">
        <v>133</v>
      </c>
    </row>
    <row r="483" spans="2:65" s="6" customFormat="1" ht="27" customHeight="1" x14ac:dyDescent="0.3">
      <c r="B483" s="19"/>
      <c r="C483" s="176">
        <v>141</v>
      </c>
      <c r="D483" s="176" t="s">
        <v>134</v>
      </c>
      <c r="E483" s="177" t="s">
        <v>671</v>
      </c>
      <c r="F483" s="241" t="s">
        <v>1027</v>
      </c>
      <c r="G483" s="242"/>
      <c r="H483" s="242"/>
      <c r="I483" s="242"/>
      <c r="J483" s="178" t="s">
        <v>158</v>
      </c>
      <c r="K483" s="179">
        <v>13.2</v>
      </c>
      <c r="L483" s="243"/>
      <c r="M483" s="242"/>
      <c r="N483" s="243">
        <f>ROUND($L$483*$K$483,2)</f>
        <v>0</v>
      </c>
      <c r="O483" s="242"/>
      <c r="P483" s="242"/>
      <c r="Q483" s="242"/>
      <c r="R483" s="20"/>
      <c r="T483" s="113"/>
      <c r="U483" s="26" t="s">
        <v>32</v>
      </c>
      <c r="V483" s="114">
        <v>0</v>
      </c>
      <c r="W483" s="114">
        <f>$V$483*$K$483</f>
        <v>0</v>
      </c>
      <c r="X483" s="114">
        <v>0</v>
      </c>
      <c r="Y483" s="114">
        <f>$X$483*$K$483</f>
        <v>0</v>
      </c>
      <c r="Z483" s="114">
        <v>0</v>
      </c>
      <c r="AA483" s="115">
        <f>$Z$483*$K$483</f>
        <v>0</v>
      </c>
      <c r="AR483" s="6" t="s">
        <v>219</v>
      </c>
      <c r="AT483" s="6" t="s">
        <v>134</v>
      </c>
      <c r="AU483" s="6" t="s">
        <v>74</v>
      </c>
      <c r="AY483" s="6" t="s">
        <v>133</v>
      </c>
      <c r="BE483" s="116">
        <f>IF($U$483="základní",$N$483,0)</f>
        <v>0</v>
      </c>
      <c r="BF483" s="116">
        <f>IF($U$483="snížená",$N$483,0)</f>
        <v>0</v>
      </c>
      <c r="BG483" s="116">
        <f>IF($U$483="zákl. přenesená",$N$483,0)</f>
        <v>0</v>
      </c>
      <c r="BH483" s="116">
        <f>IF($U$483="sníž. přenesená",$N$483,0)</f>
        <v>0</v>
      </c>
      <c r="BI483" s="116">
        <f>IF($U$483="nulová",$N$483,0)</f>
        <v>0</v>
      </c>
      <c r="BJ483" s="6" t="s">
        <v>74</v>
      </c>
      <c r="BK483" s="116">
        <f>ROUND($L$483*$K$483,2)</f>
        <v>0</v>
      </c>
      <c r="BL483" s="6" t="s">
        <v>219</v>
      </c>
      <c r="BM483" s="6" t="s">
        <v>672</v>
      </c>
    </row>
    <row r="484" spans="2:65" s="100" customFormat="1" ht="37.5" customHeight="1" x14ac:dyDescent="0.35">
      <c r="B484" s="101"/>
      <c r="D484" s="102" t="s">
        <v>112</v>
      </c>
      <c r="E484" s="102"/>
      <c r="F484" s="102"/>
      <c r="G484" s="102"/>
      <c r="H484" s="102"/>
      <c r="I484" s="102"/>
      <c r="J484" s="102"/>
      <c r="K484" s="102"/>
      <c r="L484" s="102"/>
      <c r="M484" s="102"/>
      <c r="N484" s="225">
        <f>N485+N486+N487+N490+N493+N498+N499+N503+N504+N505+N506+N507+N508+N509+N510+N511+N512</f>
        <v>0</v>
      </c>
      <c r="O484" s="226"/>
      <c r="P484" s="226"/>
      <c r="Q484" s="226"/>
      <c r="R484" s="104"/>
      <c r="T484" s="105"/>
      <c r="W484" s="106">
        <f>SUM($W$485:$W$507)</f>
        <v>0</v>
      </c>
      <c r="Y484" s="106">
        <f>SUM($Y$485:$Y$507)</f>
        <v>0</v>
      </c>
      <c r="AA484" s="107">
        <f>SUM($AA$485:$AA$507)</f>
        <v>0</v>
      </c>
      <c r="AR484" s="103" t="s">
        <v>84</v>
      </c>
      <c r="AT484" s="103" t="s">
        <v>66</v>
      </c>
      <c r="AU484" s="103" t="s">
        <v>67</v>
      </c>
      <c r="AY484" s="103" t="s">
        <v>133</v>
      </c>
      <c r="BK484" s="108">
        <f>SUM($BK$485:$BK$507)</f>
        <v>0</v>
      </c>
    </row>
    <row r="485" spans="2:65" s="6" customFormat="1" ht="27" customHeight="1" x14ac:dyDescent="0.3">
      <c r="B485" s="19"/>
      <c r="C485" s="109">
        <v>142</v>
      </c>
      <c r="D485" s="109" t="s">
        <v>134</v>
      </c>
      <c r="E485" s="110" t="s">
        <v>673</v>
      </c>
      <c r="F485" s="236" t="s">
        <v>674</v>
      </c>
      <c r="G485" s="235"/>
      <c r="H485" s="235"/>
      <c r="I485" s="235"/>
      <c r="J485" s="111" t="s">
        <v>213</v>
      </c>
      <c r="K485" s="112">
        <v>16</v>
      </c>
      <c r="L485" s="234"/>
      <c r="M485" s="235"/>
      <c r="N485" s="234">
        <f>ROUND($L$485*$K$485,2)</f>
        <v>0</v>
      </c>
      <c r="O485" s="235"/>
      <c r="P485" s="235"/>
      <c r="Q485" s="235"/>
      <c r="R485" s="20"/>
      <c r="T485" s="113"/>
      <c r="U485" s="26" t="s">
        <v>32</v>
      </c>
      <c r="V485" s="114">
        <v>0</v>
      </c>
      <c r="W485" s="114">
        <f>$V$485*$K$485</f>
        <v>0</v>
      </c>
      <c r="X485" s="114">
        <v>0</v>
      </c>
      <c r="Y485" s="114">
        <f>$X$485*$K$485</f>
        <v>0</v>
      </c>
      <c r="Z485" s="114">
        <v>0</v>
      </c>
      <c r="AA485" s="115">
        <f>$Z$485*$K$485</f>
        <v>0</v>
      </c>
      <c r="AR485" s="6" t="s">
        <v>219</v>
      </c>
      <c r="AT485" s="6" t="s">
        <v>134</v>
      </c>
      <c r="AU485" s="6" t="s">
        <v>74</v>
      </c>
      <c r="AY485" s="6" t="s">
        <v>133</v>
      </c>
      <c r="BE485" s="116">
        <f>IF($U$485="základní",$N$485,0)</f>
        <v>0</v>
      </c>
      <c r="BF485" s="116">
        <f>IF($U$485="snížená",$N$485,0)</f>
        <v>0</v>
      </c>
      <c r="BG485" s="116">
        <f>IF($U$485="zákl. přenesená",$N$485,0)</f>
        <v>0</v>
      </c>
      <c r="BH485" s="116">
        <f>IF($U$485="sníž. přenesená",$N$485,0)</f>
        <v>0</v>
      </c>
      <c r="BI485" s="116">
        <f>IF($U$485="nulová",$N$485,0)</f>
        <v>0</v>
      </c>
      <c r="BJ485" s="6" t="s">
        <v>74</v>
      </c>
      <c r="BK485" s="116">
        <f>ROUND($L$485*$K$485,2)</f>
        <v>0</v>
      </c>
      <c r="BL485" s="6" t="s">
        <v>219</v>
      </c>
      <c r="BM485" s="6" t="s">
        <v>675</v>
      </c>
    </row>
    <row r="486" spans="2:65" s="6" customFormat="1" ht="15.75" customHeight="1" x14ac:dyDescent="0.3">
      <c r="B486" s="19"/>
      <c r="C486" s="109">
        <v>143</v>
      </c>
      <c r="D486" s="109" t="s">
        <v>134</v>
      </c>
      <c r="E486" s="110" t="s">
        <v>676</v>
      </c>
      <c r="F486" s="236" t="s">
        <v>677</v>
      </c>
      <c r="G486" s="235"/>
      <c r="H486" s="235"/>
      <c r="I486" s="235"/>
      <c r="J486" s="111" t="s">
        <v>213</v>
      </c>
      <c r="K486" s="112">
        <v>3</v>
      </c>
      <c r="L486" s="234"/>
      <c r="M486" s="235"/>
      <c r="N486" s="234">
        <f>ROUND($L$486*$K$486,2)</f>
        <v>0</v>
      </c>
      <c r="O486" s="235"/>
      <c r="P486" s="235"/>
      <c r="Q486" s="235"/>
      <c r="R486" s="20"/>
      <c r="T486" s="113"/>
      <c r="U486" s="26" t="s">
        <v>32</v>
      </c>
      <c r="V486" s="114">
        <v>0</v>
      </c>
      <c r="W486" s="114">
        <f>$V$486*$K$486</f>
        <v>0</v>
      </c>
      <c r="X486" s="114">
        <v>0</v>
      </c>
      <c r="Y486" s="114">
        <f>$X$486*$K$486</f>
        <v>0</v>
      </c>
      <c r="Z486" s="114">
        <v>0</v>
      </c>
      <c r="AA486" s="115">
        <f>$Z$486*$K$486</f>
        <v>0</v>
      </c>
      <c r="AR486" s="6" t="s">
        <v>219</v>
      </c>
      <c r="AT486" s="6" t="s">
        <v>134</v>
      </c>
      <c r="AU486" s="6" t="s">
        <v>74</v>
      </c>
      <c r="AY486" s="6" t="s">
        <v>133</v>
      </c>
      <c r="BE486" s="116">
        <f>IF($U$486="základní",$N$486,0)</f>
        <v>0</v>
      </c>
      <c r="BF486" s="116">
        <f>IF($U$486="snížená",$N$486,0)</f>
        <v>0</v>
      </c>
      <c r="BG486" s="116">
        <f>IF($U$486="zákl. přenesená",$N$486,0)</f>
        <v>0</v>
      </c>
      <c r="BH486" s="116">
        <f>IF($U$486="sníž. přenesená",$N$486,0)</f>
        <v>0</v>
      </c>
      <c r="BI486" s="116">
        <f>IF($U$486="nulová",$N$486,0)</f>
        <v>0</v>
      </c>
      <c r="BJ486" s="6" t="s">
        <v>74</v>
      </c>
      <c r="BK486" s="116">
        <f>ROUND($L$486*$K$486,2)</f>
        <v>0</v>
      </c>
      <c r="BL486" s="6" t="s">
        <v>219</v>
      </c>
      <c r="BM486" s="6" t="s">
        <v>678</v>
      </c>
    </row>
    <row r="487" spans="2:65" s="6" customFormat="1" ht="15.75" customHeight="1" x14ac:dyDescent="0.3">
      <c r="B487" s="19"/>
      <c r="C487" s="109">
        <v>144</v>
      </c>
      <c r="D487" s="109" t="s">
        <v>134</v>
      </c>
      <c r="E487" s="110" t="s">
        <v>679</v>
      </c>
      <c r="F487" s="236" t="s">
        <v>680</v>
      </c>
      <c r="G487" s="235"/>
      <c r="H487" s="235"/>
      <c r="I487" s="235"/>
      <c r="J487" s="111" t="s">
        <v>387</v>
      </c>
      <c r="K487" s="112">
        <v>7.6</v>
      </c>
      <c r="L487" s="234"/>
      <c r="M487" s="235"/>
      <c r="N487" s="234">
        <f>ROUND($L$487*$K$487,2)</f>
        <v>0</v>
      </c>
      <c r="O487" s="235"/>
      <c r="P487" s="235"/>
      <c r="Q487" s="235"/>
      <c r="R487" s="20"/>
      <c r="T487" s="113"/>
      <c r="U487" s="26" t="s">
        <v>32</v>
      </c>
      <c r="V487" s="114">
        <v>0</v>
      </c>
      <c r="W487" s="114">
        <f>$V$487*$K$487</f>
        <v>0</v>
      </c>
      <c r="X487" s="114">
        <v>0</v>
      </c>
      <c r="Y487" s="114">
        <f>$X$487*$K$487</f>
        <v>0</v>
      </c>
      <c r="Z487" s="114">
        <v>0</v>
      </c>
      <c r="AA487" s="115">
        <f>$Z$487*$K$487</f>
        <v>0</v>
      </c>
      <c r="AR487" s="6" t="s">
        <v>219</v>
      </c>
      <c r="AT487" s="6" t="s">
        <v>134</v>
      </c>
      <c r="AU487" s="6" t="s">
        <v>74</v>
      </c>
      <c r="AY487" s="6" t="s">
        <v>133</v>
      </c>
      <c r="BE487" s="116">
        <f>IF($U$487="základní",$N$487,0)</f>
        <v>0</v>
      </c>
      <c r="BF487" s="116">
        <f>IF($U$487="snížená",$N$487,0)</f>
        <v>0</v>
      </c>
      <c r="BG487" s="116">
        <f>IF($U$487="zákl. přenesená",$N$487,0)</f>
        <v>0</v>
      </c>
      <c r="BH487" s="116">
        <f>IF($U$487="sníž. přenesená",$N$487,0)</f>
        <v>0</v>
      </c>
      <c r="BI487" s="116">
        <f>IF($U$487="nulová",$N$487,0)</f>
        <v>0</v>
      </c>
      <c r="BJ487" s="6" t="s">
        <v>74</v>
      </c>
      <c r="BK487" s="116">
        <f>ROUND($L$487*$K$487,2)</f>
        <v>0</v>
      </c>
      <c r="BL487" s="6" t="s">
        <v>219</v>
      </c>
      <c r="BM487" s="6" t="s">
        <v>681</v>
      </c>
    </row>
    <row r="488" spans="2:65" s="6" customFormat="1" ht="18.75" customHeight="1" x14ac:dyDescent="0.3">
      <c r="B488" s="117"/>
      <c r="E488" s="118"/>
      <c r="F488" s="230" t="s">
        <v>682</v>
      </c>
      <c r="G488" s="231"/>
      <c r="H488" s="231"/>
      <c r="I488" s="231"/>
      <c r="K488" s="119">
        <v>7.6</v>
      </c>
      <c r="R488" s="120"/>
      <c r="T488" s="121"/>
      <c r="AA488" s="122"/>
      <c r="AT488" s="118" t="s">
        <v>141</v>
      </c>
      <c r="AU488" s="118" t="s">
        <v>74</v>
      </c>
      <c r="AV488" s="118" t="s">
        <v>84</v>
      </c>
      <c r="AW488" s="118" t="s">
        <v>94</v>
      </c>
      <c r="AX488" s="118" t="s">
        <v>67</v>
      </c>
      <c r="AY488" s="118" t="s">
        <v>133</v>
      </c>
    </row>
    <row r="489" spans="2:65" s="6" customFormat="1" ht="18.75" customHeight="1" x14ac:dyDescent="0.3">
      <c r="B489" s="123"/>
      <c r="E489" s="124"/>
      <c r="F489" s="232" t="s">
        <v>142</v>
      </c>
      <c r="G489" s="233"/>
      <c r="H489" s="233"/>
      <c r="I489" s="233"/>
      <c r="K489" s="125">
        <v>7.6</v>
      </c>
      <c r="R489" s="126"/>
      <c r="T489" s="127"/>
      <c r="AA489" s="128"/>
      <c r="AT489" s="124" t="s">
        <v>141</v>
      </c>
      <c r="AU489" s="124" t="s">
        <v>74</v>
      </c>
      <c r="AV489" s="124" t="s">
        <v>138</v>
      </c>
      <c r="AW489" s="124" t="s">
        <v>94</v>
      </c>
      <c r="AX489" s="124" t="s">
        <v>74</v>
      </c>
      <c r="AY489" s="124" t="s">
        <v>133</v>
      </c>
    </row>
    <row r="490" spans="2:65" s="6" customFormat="1" ht="15.75" customHeight="1" x14ac:dyDescent="0.3">
      <c r="B490" s="19"/>
      <c r="C490" s="109">
        <v>145</v>
      </c>
      <c r="D490" s="109" t="s">
        <v>134</v>
      </c>
      <c r="E490" s="110" t="s">
        <v>683</v>
      </c>
      <c r="F490" s="236" t="s">
        <v>684</v>
      </c>
      <c r="G490" s="235"/>
      <c r="H490" s="235"/>
      <c r="I490" s="235"/>
      <c r="J490" s="111" t="s">
        <v>137</v>
      </c>
      <c r="K490" s="112">
        <v>18.48</v>
      </c>
      <c r="L490" s="234"/>
      <c r="M490" s="235"/>
      <c r="N490" s="234">
        <f>ROUND($L$490*$K$490,2)</f>
        <v>0</v>
      </c>
      <c r="O490" s="235"/>
      <c r="P490" s="235"/>
      <c r="Q490" s="235"/>
      <c r="R490" s="20"/>
      <c r="T490" s="113"/>
      <c r="U490" s="26" t="s">
        <v>32</v>
      </c>
      <c r="V490" s="114">
        <v>0</v>
      </c>
      <c r="W490" s="114">
        <f>$V$490*$K$490</f>
        <v>0</v>
      </c>
      <c r="X490" s="114">
        <v>0</v>
      </c>
      <c r="Y490" s="114">
        <f>$X$490*$K$490</f>
        <v>0</v>
      </c>
      <c r="Z490" s="114">
        <v>0</v>
      </c>
      <c r="AA490" s="115">
        <f>$Z$490*$K$490</f>
        <v>0</v>
      </c>
      <c r="AR490" s="6" t="s">
        <v>219</v>
      </c>
      <c r="AT490" s="6" t="s">
        <v>134</v>
      </c>
      <c r="AU490" s="6" t="s">
        <v>74</v>
      </c>
      <c r="AY490" s="6" t="s">
        <v>133</v>
      </c>
      <c r="BE490" s="116">
        <f>IF($U$490="základní",$N$490,0)</f>
        <v>0</v>
      </c>
      <c r="BF490" s="116">
        <f>IF($U$490="snížená",$N$490,0)</f>
        <v>0</v>
      </c>
      <c r="BG490" s="116">
        <f>IF($U$490="zákl. přenesená",$N$490,0)</f>
        <v>0</v>
      </c>
      <c r="BH490" s="116">
        <f>IF($U$490="sníž. přenesená",$N$490,0)</f>
        <v>0</v>
      </c>
      <c r="BI490" s="116">
        <f>IF($U$490="nulová",$N$490,0)</f>
        <v>0</v>
      </c>
      <c r="BJ490" s="6" t="s">
        <v>74</v>
      </c>
      <c r="BK490" s="116">
        <f>ROUND($L$490*$K$490,2)</f>
        <v>0</v>
      </c>
      <c r="BL490" s="6" t="s">
        <v>219</v>
      </c>
      <c r="BM490" s="6" t="s">
        <v>685</v>
      </c>
    </row>
    <row r="491" spans="2:65" s="6" customFormat="1" ht="18.75" customHeight="1" x14ac:dyDescent="0.3">
      <c r="B491" s="117"/>
      <c r="E491" s="118"/>
      <c r="F491" s="230" t="s">
        <v>481</v>
      </c>
      <c r="G491" s="231"/>
      <c r="H491" s="231"/>
      <c r="I491" s="231"/>
      <c r="K491" s="119">
        <v>18.48</v>
      </c>
      <c r="R491" s="120"/>
      <c r="T491" s="121"/>
      <c r="AA491" s="122"/>
      <c r="AT491" s="118" t="s">
        <v>141</v>
      </c>
      <c r="AU491" s="118" t="s">
        <v>74</v>
      </c>
      <c r="AV491" s="118" t="s">
        <v>84</v>
      </c>
      <c r="AW491" s="118" t="s">
        <v>94</v>
      </c>
      <c r="AX491" s="118" t="s">
        <v>67</v>
      </c>
      <c r="AY491" s="118" t="s">
        <v>133</v>
      </c>
    </row>
    <row r="492" spans="2:65" s="6" customFormat="1" ht="18.75" customHeight="1" x14ac:dyDescent="0.3">
      <c r="B492" s="123"/>
      <c r="E492" s="124"/>
      <c r="F492" s="232" t="s">
        <v>142</v>
      </c>
      <c r="G492" s="233"/>
      <c r="H492" s="233"/>
      <c r="I492" s="233"/>
      <c r="K492" s="125">
        <v>18.48</v>
      </c>
      <c r="R492" s="126"/>
      <c r="T492" s="127"/>
      <c r="AA492" s="128"/>
      <c r="AT492" s="124" t="s">
        <v>141</v>
      </c>
      <c r="AU492" s="124" t="s">
        <v>74</v>
      </c>
      <c r="AV492" s="124" t="s">
        <v>138</v>
      </c>
      <c r="AW492" s="124" t="s">
        <v>94</v>
      </c>
      <c r="AX492" s="124" t="s">
        <v>74</v>
      </c>
      <c r="AY492" s="124" t="s">
        <v>133</v>
      </c>
    </row>
    <row r="493" spans="2:65" s="6" customFormat="1" ht="27" customHeight="1" x14ac:dyDescent="0.3">
      <c r="B493" s="19"/>
      <c r="C493" s="109">
        <v>146</v>
      </c>
      <c r="D493" s="109" t="s">
        <v>134</v>
      </c>
      <c r="E493" s="110" t="s">
        <v>686</v>
      </c>
      <c r="F493" s="236" t="s">
        <v>687</v>
      </c>
      <c r="G493" s="235"/>
      <c r="H493" s="235"/>
      <c r="I493" s="235"/>
      <c r="J493" s="111" t="s">
        <v>470</v>
      </c>
      <c r="K493" s="112">
        <v>816.44500000000005</v>
      </c>
      <c r="L493" s="234"/>
      <c r="M493" s="235"/>
      <c r="N493" s="234">
        <f>ROUND($L$493*$K$493,2)</f>
        <v>0</v>
      </c>
      <c r="O493" s="235"/>
      <c r="P493" s="235"/>
      <c r="Q493" s="235"/>
      <c r="R493" s="20"/>
      <c r="T493" s="113"/>
      <c r="U493" s="26" t="s">
        <v>32</v>
      </c>
      <c r="V493" s="114">
        <v>0</v>
      </c>
      <c r="W493" s="114">
        <f>$V$493*$K$493</f>
        <v>0</v>
      </c>
      <c r="X493" s="114">
        <v>0</v>
      </c>
      <c r="Y493" s="114">
        <f>$X$493*$K$493</f>
        <v>0</v>
      </c>
      <c r="Z493" s="114">
        <v>0</v>
      </c>
      <c r="AA493" s="115">
        <f>$Z$493*$K$493</f>
        <v>0</v>
      </c>
      <c r="AR493" s="6" t="s">
        <v>219</v>
      </c>
      <c r="AT493" s="6" t="s">
        <v>134</v>
      </c>
      <c r="AU493" s="6" t="s">
        <v>74</v>
      </c>
      <c r="AY493" s="6" t="s">
        <v>133</v>
      </c>
      <c r="BE493" s="116">
        <f>IF($U$493="základní",$N$493,0)</f>
        <v>0</v>
      </c>
      <c r="BF493" s="116">
        <f>IF($U$493="snížená",$N$493,0)</f>
        <v>0</v>
      </c>
      <c r="BG493" s="116">
        <f>IF($U$493="zákl. přenesená",$N$493,0)</f>
        <v>0</v>
      </c>
      <c r="BH493" s="116">
        <f>IF($U$493="sníž. přenesená",$N$493,0)</f>
        <v>0</v>
      </c>
      <c r="BI493" s="116">
        <f>IF($U$493="nulová",$N$493,0)</f>
        <v>0</v>
      </c>
      <c r="BJ493" s="6" t="s">
        <v>74</v>
      </c>
      <c r="BK493" s="116">
        <f>ROUND($L$493*$K$493,2)</f>
        <v>0</v>
      </c>
      <c r="BL493" s="6" t="s">
        <v>219</v>
      </c>
      <c r="BM493" s="6" t="s">
        <v>688</v>
      </c>
    </row>
    <row r="494" spans="2:65" s="6" customFormat="1" ht="18.75" customHeight="1" x14ac:dyDescent="0.3">
      <c r="B494" s="117"/>
      <c r="E494" s="118"/>
      <c r="F494" s="230" t="s">
        <v>689</v>
      </c>
      <c r="G494" s="231"/>
      <c r="H494" s="231"/>
      <c r="I494" s="231"/>
      <c r="K494" s="119">
        <v>324.76799999999997</v>
      </c>
      <c r="R494" s="120"/>
      <c r="T494" s="121"/>
      <c r="AA494" s="122"/>
      <c r="AT494" s="118" t="s">
        <v>141</v>
      </c>
      <c r="AU494" s="118" t="s">
        <v>74</v>
      </c>
      <c r="AV494" s="118" t="s">
        <v>84</v>
      </c>
      <c r="AW494" s="118" t="s">
        <v>94</v>
      </c>
      <c r="AX494" s="118" t="s">
        <v>67</v>
      </c>
      <c r="AY494" s="118" t="s">
        <v>133</v>
      </c>
    </row>
    <row r="495" spans="2:65" s="6" customFormat="1" ht="18.75" customHeight="1" x14ac:dyDescent="0.3">
      <c r="B495" s="117"/>
      <c r="E495" s="118"/>
      <c r="F495" s="230" t="s">
        <v>690</v>
      </c>
      <c r="G495" s="231"/>
      <c r="H495" s="231"/>
      <c r="I495" s="231"/>
      <c r="K495" s="119">
        <v>431.2</v>
      </c>
      <c r="R495" s="120"/>
      <c r="T495" s="121"/>
      <c r="AA495" s="122"/>
      <c r="AT495" s="118" t="s">
        <v>141</v>
      </c>
      <c r="AU495" s="118" t="s">
        <v>74</v>
      </c>
      <c r="AV495" s="118" t="s">
        <v>84</v>
      </c>
      <c r="AW495" s="118" t="s">
        <v>94</v>
      </c>
      <c r="AX495" s="118" t="s">
        <v>67</v>
      </c>
      <c r="AY495" s="118" t="s">
        <v>133</v>
      </c>
    </row>
    <row r="496" spans="2:65" s="6" customFormat="1" ht="18.75" customHeight="1" x14ac:dyDescent="0.3">
      <c r="B496" s="117"/>
      <c r="E496" s="118"/>
      <c r="F496" s="230" t="s">
        <v>691</v>
      </c>
      <c r="G496" s="231"/>
      <c r="H496" s="231"/>
      <c r="I496" s="231"/>
      <c r="K496" s="119">
        <v>60.477440000000001</v>
      </c>
      <c r="R496" s="120"/>
      <c r="T496" s="121"/>
      <c r="AA496" s="122"/>
      <c r="AT496" s="118" t="s">
        <v>141</v>
      </c>
      <c r="AU496" s="118" t="s">
        <v>74</v>
      </c>
      <c r="AV496" s="118" t="s">
        <v>84</v>
      </c>
      <c r="AW496" s="118" t="s">
        <v>94</v>
      </c>
      <c r="AX496" s="118" t="s">
        <v>67</v>
      </c>
      <c r="AY496" s="118" t="s">
        <v>133</v>
      </c>
    </row>
    <row r="497" spans="2:65" s="6" customFormat="1" ht="18.75" customHeight="1" x14ac:dyDescent="0.3">
      <c r="B497" s="123"/>
      <c r="E497" s="124"/>
      <c r="F497" s="232" t="s">
        <v>142</v>
      </c>
      <c r="G497" s="233"/>
      <c r="H497" s="233"/>
      <c r="I497" s="233"/>
      <c r="K497" s="125">
        <v>816.44543999999996</v>
      </c>
      <c r="R497" s="126"/>
      <c r="T497" s="127"/>
      <c r="AA497" s="128"/>
      <c r="AT497" s="124" t="s">
        <v>141</v>
      </c>
      <c r="AU497" s="124" t="s">
        <v>74</v>
      </c>
      <c r="AV497" s="124" t="s">
        <v>138</v>
      </c>
      <c r="AW497" s="124" t="s">
        <v>94</v>
      </c>
      <c r="AX497" s="124" t="s">
        <v>74</v>
      </c>
      <c r="AY497" s="124" t="s">
        <v>133</v>
      </c>
    </row>
    <row r="498" spans="2:65" s="6" customFormat="1" ht="27" customHeight="1" x14ac:dyDescent="0.3">
      <c r="B498" s="19"/>
      <c r="C498" s="109">
        <v>147</v>
      </c>
      <c r="D498" s="109" t="s">
        <v>134</v>
      </c>
      <c r="E498" s="110" t="s">
        <v>692</v>
      </c>
      <c r="F498" s="236" t="s">
        <v>693</v>
      </c>
      <c r="G498" s="235"/>
      <c r="H498" s="235"/>
      <c r="I498" s="235"/>
      <c r="J498" s="111" t="s">
        <v>213</v>
      </c>
      <c r="K498" s="112">
        <v>1</v>
      </c>
      <c r="L498" s="234"/>
      <c r="M498" s="235"/>
      <c r="N498" s="234">
        <f>ROUND($L$498*$K$498,2)</f>
        <v>0</v>
      </c>
      <c r="O498" s="235"/>
      <c r="P498" s="235"/>
      <c r="Q498" s="235"/>
      <c r="R498" s="20"/>
      <c r="T498" s="113"/>
      <c r="U498" s="26" t="s">
        <v>32</v>
      </c>
      <c r="V498" s="114">
        <v>0</v>
      </c>
      <c r="W498" s="114">
        <f>$V$498*$K$498</f>
        <v>0</v>
      </c>
      <c r="X498" s="114">
        <v>0</v>
      </c>
      <c r="Y498" s="114">
        <f>$X$498*$K$498</f>
        <v>0</v>
      </c>
      <c r="Z498" s="114">
        <v>0</v>
      </c>
      <c r="AA498" s="115">
        <f>$Z$498*$K$498</f>
        <v>0</v>
      </c>
      <c r="AR498" s="6" t="s">
        <v>219</v>
      </c>
      <c r="AT498" s="6" t="s">
        <v>134</v>
      </c>
      <c r="AU498" s="6" t="s">
        <v>74</v>
      </c>
      <c r="AY498" s="6" t="s">
        <v>133</v>
      </c>
      <c r="BE498" s="116">
        <f>IF($U$498="základní",$N$498,0)</f>
        <v>0</v>
      </c>
      <c r="BF498" s="116">
        <f>IF($U$498="snížená",$N$498,0)</f>
        <v>0</v>
      </c>
      <c r="BG498" s="116">
        <f>IF($U$498="zákl. přenesená",$N$498,0)</f>
        <v>0</v>
      </c>
      <c r="BH498" s="116">
        <f>IF($U$498="sníž. přenesená",$N$498,0)</f>
        <v>0</v>
      </c>
      <c r="BI498" s="116">
        <f>IF($U$498="nulová",$N$498,0)</f>
        <v>0</v>
      </c>
      <c r="BJ498" s="6" t="s">
        <v>74</v>
      </c>
      <c r="BK498" s="116">
        <f>ROUND($L$498*$K$498,2)</f>
        <v>0</v>
      </c>
      <c r="BL498" s="6" t="s">
        <v>219</v>
      </c>
      <c r="BM498" s="6" t="s">
        <v>694</v>
      </c>
    </row>
    <row r="499" spans="2:65" s="6" customFormat="1" ht="27" customHeight="1" x14ac:dyDescent="0.3">
      <c r="B499" s="19"/>
      <c r="C499" s="109">
        <v>148</v>
      </c>
      <c r="D499" s="109" t="s">
        <v>134</v>
      </c>
      <c r="E499" s="110" t="s">
        <v>695</v>
      </c>
      <c r="F499" s="236" t="s">
        <v>696</v>
      </c>
      <c r="G499" s="235"/>
      <c r="H499" s="235"/>
      <c r="I499" s="235"/>
      <c r="J499" s="111" t="s">
        <v>137</v>
      </c>
      <c r="K499" s="112">
        <v>30.6</v>
      </c>
      <c r="L499" s="234"/>
      <c r="M499" s="235"/>
      <c r="N499" s="234">
        <f>ROUND($L$499*$K$499,2)</f>
        <v>0</v>
      </c>
      <c r="O499" s="235"/>
      <c r="P499" s="235"/>
      <c r="Q499" s="235"/>
      <c r="R499" s="20"/>
      <c r="T499" s="113"/>
      <c r="U499" s="26" t="s">
        <v>32</v>
      </c>
      <c r="V499" s="114">
        <v>0</v>
      </c>
      <c r="W499" s="114">
        <f>$V$499*$K$499</f>
        <v>0</v>
      </c>
      <c r="X499" s="114">
        <v>0</v>
      </c>
      <c r="Y499" s="114">
        <f>$X$499*$K$499</f>
        <v>0</v>
      </c>
      <c r="Z499" s="114">
        <v>0</v>
      </c>
      <c r="AA499" s="115">
        <f>$Z$499*$K$499</f>
        <v>0</v>
      </c>
      <c r="AR499" s="6" t="s">
        <v>219</v>
      </c>
      <c r="AT499" s="6" t="s">
        <v>134</v>
      </c>
      <c r="AU499" s="6" t="s">
        <v>74</v>
      </c>
      <c r="AY499" s="6" t="s">
        <v>133</v>
      </c>
      <c r="BE499" s="116">
        <f>IF($U$499="základní",$N$499,0)</f>
        <v>0</v>
      </c>
      <c r="BF499" s="116">
        <f>IF($U$499="snížená",$N$499,0)</f>
        <v>0</v>
      </c>
      <c r="BG499" s="116">
        <f>IF($U$499="zákl. přenesená",$N$499,0)</f>
        <v>0</v>
      </c>
      <c r="BH499" s="116">
        <f>IF($U$499="sníž. přenesená",$N$499,0)</f>
        <v>0</v>
      </c>
      <c r="BI499" s="116">
        <f>IF($U$499="nulová",$N$499,0)</f>
        <v>0</v>
      </c>
      <c r="BJ499" s="6" t="s">
        <v>74</v>
      </c>
      <c r="BK499" s="116">
        <f>ROUND($L$499*$K$499,2)</f>
        <v>0</v>
      </c>
      <c r="BL499" s="6" t="s">
        <v>219</v>
      </c>
      <c r="BM499" s="6" t="s">
        <v>697</v>
      </c>
    </row>
    <row r="500" spans="2:65" s="6" customFormat="1" ht="18.75" customHeight="1" x14ac:dyDescent="0.3">
      <c r="B500" s="117"/>
      <c r="E500" s="118"/>
      <c r="F500" s="230" t="s">
        <v>698</v>
      </c>
      <c r="G500" s="231"/>
      <c r="H500" s="231"/>
      <c r="I500" s="231"/>
      <c r="K500" s="119">
        <v>1.2</v>
      </c>
      <c r="R500" s="120"/>
      <c r="T500" s="121"/>
      <c r="AA500" s="122"/>
      <c r="AT500" s="118" t="s">
        <v>141</v>
      </c>
      <c r="AU500" s="118" t="s">
        <v>74</v>
      </c>
      <c r="AV500" s="118" t="s">
        <v>84</v>
      </c>
      <c r="AW500" s="118" t="s">
        <v>94</v>
      </c>
      <c r="AX500" s="118" t="s">
        <v>67</v>
      </c>
      <c r="AY500" s="118" t="s">
        <v>133</v>
      </c>
    </row>
    <row r="501" spans="2:65" s="6" customFormat="1" ht="18.75" customHeight="1" x14ac:dyDescent="0.3">
      <c r="B501" s="117"/>
      <c r="E501" s="118"/>
      <c r="F501" s="230" t="s">
        <v>699</v>
      </c>
      <c r="G501" s="231"/>
      <c r="H501" s="231"/>
      <c r="I501" s="231"/>
      <c r="K501" s="119">
        <v>29.4</v>
      </c>
      <c r="R501" s="120"/>
      <c r="T501" s="121"/>
      <c r="AA501" s="122"/>
      <c r="AT501" s="118" t="s">
        <v>141</v>
      </c>
      <c r="AU501" s="118" t="s">
        <v>74</v>
      </c>
      <c r="AV501" s="118" t="s">
        <v>84</v>
      </c>
      <c r="AW501" s="118" t="s">
        <v>94</v>
      </c>
      <c r="AX501" s="118" t="s">
        <v>67</v>
      </c>
      <c r="AY501" s="118" t="s">
        <v>133</v>
      </c>
    </row>
    <row r="502" spans="2:65" s="6" customFormat="1" ht="18.75" customHeight="1" x14ac:dyDescent="0.3">
      <c r="B502" s="123"/>
      <c r="E502" s="124"/>
      <c r="F502" s="232" t="s">
        <v>142</v>
      </c>
      <c r="G502" s="233"/>
      <c r="H502" s="233"/>
      <c r="I502" s="233"/>
      <c r="K502" s="125">
        <v>30.6</v>
      </c>
      <c r="R502" s="126"/>
      <c r="T502" s="127"/>
      <c r="AA502" s="128"/>
      <c r="AT502" s="124" t="s">
        <v>141</v>
      </c>
      <c r="AU502" s="124" t="s">
        <v>74</v>
      </c>
      <c r="AV502" s="124" t="s">
        <v>138</v>
      </c>
      <c r="AW502" s="124" t="s">
        <v>94</v>
      </c>
      <c r="AX502" s="124" t="s">
        <v>74</v>
      </c>
      <c r="AY502" s="124" t="s">
        <v>133</v>
      </c>
    </row>
    <row r="503" spans="2:65" s="6" customFormat="1" ht="27" customHeight="1" x14ac:dyDescent="0.3">
      <c r="B503" s="19"/>
      <c r="C503" s="109">
        <v>149</v>
      </c>
      <c r="D503" s="109" t="s">
        <v>134</v>
      </c>
      <c r="E503" s="110" t="s">
        <v>700</v>
      </c>
      <c r="F503" s="236" t="s">
        <v>972</v>
      </c>
      <c r="G503" s="235"/>
      <c r="H503" s="235"/>
      <c r="I503" s="235"/>
      <c r="J503" s="111" t="s">
        <v>213</v>
      </c>
      <c r="K503" s="112">
        <v>1</v>
      </c>
      <c r="L503" s="234"/>
      <c r="M503" s="235"/>
      <c r="N503" s="234">
        <f>ROUND($L$503*$K$503,2)</f>
        <v>0</v>
      </c>
      <c r="O503" s="235"/>
      <c r="P503" s="235"/>
      <c r="Q503" s="235"/>
      <c r="R503" s="20"/>
      <c r="T503" s="113"/>
      <c r="U503" s="26" t="s">
        <v>32</v>
      </c>
      <c r="V503" s="114">
        <v>0</v>
      </c>
      <c r="W503" s="114">
        <f>$V$503*$K$503</f>
        <v>0</v>
      </c>
      <c r="X503" s="114">
        <v>0</v>
      </c>
      <c r="Y503" s="114">
        <f>$X$503*$K$503</f>
        <v>0</v>
      </c>
      <c r="Z503" s="114">
        <v>0</v>
      </c>
      <c r="AA503" s="115">
        <f>$Z$503*$K$503</f>
        <v>0</v>
      </c>
      <c r="AR503" s="6" t="s">
        <v>219</v>
      </c>
      <c r="AT503" s="6" t="s">
        <v>134</v>
      </c>
      <c r="AU503" s="6" t="s">
        <v>74</v>
      </c>
      <c r="AY503" s="6" t="s">
        <v>133</v>
      </c>
      <c r="BE503" s="116">
        <f>IF($U$503="základní",$N$503,0)</f>
        <v>0</v>
      </c>
      <c r="BF503" s="116">
        <f>IF($U$503="snížená",$N$503,0)</f>
        <v>0</v>
      </c>
      <c r="BG503" s="116">
        <f>IF($U$503="zákl. přenesená",$N$503,0)</f>
        <v>0</v>
      </c>
      <c r="BH503" s="116">
        <f>IF($U$503="sníž. přenesená",$N$503,0)</f>
        <v>0</v>
      </c>
      <c r="BI503" s="116">
        <f>IF($U$503="nulová",$N$503,0)</f>
        <v>0</v>
      </c>
      <c r="BJ503" s="6" t="s">
        <v>74</v>
      </c>
      <c r="BK503" s="116">
        <f>ROUND($L$503*$K$503,2)</f>
        <v>0</v>
      </c>
      <c r="BL503" s="6" t="s">
        <v>219</v>
      </c>
      <c r="BM503" s="6" t="s">
        <v>701</v>
      </c>
    </row>
    <row r="504" spans="2:65" s="6" customFormat="1" ht="27" customHeight="1" x14ac:dyDescent="0.3">
      <c r="B504" s="19"/>
      <c r="C504" s="109">
        <v>150</v>
      </c>
      <c r="D504" s="109" t="s">
        <v>134</v>
      </c>
      <c r="E504" s="110" t="s">
        <v>702</v>
      </c>
      <c r="F504" s="236" t="s">
        <v>971</v>
      </c>
      <c r="G504" s="235"/>
      <c r="H504" s="235"/>
      <c r="I504" s="235"/>
      <c r="J504" s="111" t="s">
        <v>213</v>
      </c>
      <c r="K504" s="112">
        <v>1</v>
      </c>
      <c r="L504" s="234"/>
      <c r="M504" s="235"/>
      <c r="N504" s="234">
        <f>ROUND($L$504*$K$504,2)</f>
        <v>0</v>
      </c>
      <c r="O504" s="235"/>
      <c r="P504" s="235"/>
      <c r="Q504" s="235"/>
      <c r="R504" s="20"/>
      <c r="T504" s="113"/>
      <c r="U504" s="26" t="s">
        <v>32</v>
      </c>
      <c r="V504" s="114">
        <v>0</v>
      </c>
      <c r="W504" s="114">
        <f>$V$504*$K$504</f>
        <v>0</v>
      </c>
      <c r="X504" s="114">
        <v>0</v>
      </c>
      <c r="Y504" s="114">
        <f>$X$504*$K$504</f>
        <v>0</v>
      </c>
      <c r="Z504" s="114">
        <v>0</v>
      </c>
      <c r="AA504" s="115">
        <f>$Z$504*$K$504</f>
        <v>0</v>
      </c>
      <c r="AR504" s="6" t="s">
        <v>219</v>
      </c>
      <c r="AT504" s="6" t="s">
        <v>134</v>
      </c>
      <c r="AU504" s="6" t="s">
        <v>74</v>
      </c>
      <c r="AY504" s="6" t="s">
        <v>133</v>
      </c>
      <c r="BE504" s="116">
        <f>IF($U$504="základní",$N$504,0)</f>
        <v>0</v>
      </c>
      <c r="BF504" s="116">
        <f>IF($U$504="snížená",$N$504,0)</f>
        <v>0</v>
      </c>
      <c r="BG504" s="116">
        <f>IF($U$504="zákl. přenesená",$N$504,0)</f>
        <v>0</v>
      </c>
      <c r="BH504" s="116">
        <f>IF($U$504="sníž. přenesená",$N$504,0)</f>
        <v>0</v>
      </c>
      <c r="BI504" s="116">
        <f>IF($U$504="nulová",$N$504,0)</f>
        <v>0</v>
      </c>
      <c r="BJ504" s="6" t="s">
        <v>74</v>
      </c>
      <c r="BK504" s="116">
        <f>ROUND($L$504*$K$504,2)</f>
        <v>0</v>
      </c>
      <c r="BL504" s="6" t="s">
        <v>219</v>
      </c>
      <c r="BM504" s="6" t="s">
        <v>703</v>
      </c>
    </row>
    <row r="505" spans="2:65" s="6" customFormat="1" ht="27" customHeight="1" x14ac:dyDescent="0.3">
      <c r="B505" s="19"/>
      <c r="C505" s="109">
        <v>151</v>
      </c>
      <c r="D505" s="109" t="s">
        <v>134</v>
      </c>
      <c r="E505" s="110" t="s">
        <v>704</v>
      </c>
      <c r="F505" s="236" t="s">
        <v>705</v>
      </c>
      <c r="G505" s="235"/>
      <c r="H505" s="235"/>
      <c r="I505" s="235"/>
      <c r="J505" s="111" t="s">
        <v>213</v>
      </c>
      <c r="K505" s="112">
        <v>1</v>
      </c>
      <c r="L505" s="234"/>
      <c r="M505" s="235"/>
      <c r="N505" s="234">
        <f>ROUND($L$505*$K$505,2)</f>
        <v>0</v>
      </c>
      <c r="O505" s="235"/>
      <c r="P505" s="235"/>
      <c r="Q505" s="235"/>
      <c r="R505" s="20"/>
      <c r="T505" s="113"/>
      <c r="U505" s="26" t="s">
        <v>32</v>
      </c>
      <c r="V505" s="114">
        <v>0</v>
      </c>
      <c r="W505" s="114">
        <f>$V$505*$K$505</f>
        <v>0</v>
      </c>
      <c r="X505" s="114">
        <v>0</v>
      </c>
      <c r="Y505" s="114">
        <f>$X$505*$K$505</f>
        <v>0</v>
      </c>
      <c r="Z505" s="114">
        <v>0</v>
      </c>
      <c r="AA505" s="115">
        <f>$Z$505*$K$505</f>
        <v>0</v>
      </c>
      <c r="AR505" s="6" t="s">
        <v>219</v>
      </c>
      <c r="AT505" s="6" t="s">
        <v>134</v>
      </c>
      <c r="AU505" s="6" t="s">
        <v>74</v>
      </c>
      <c r="AY505" s="6" t="s">
        <v>133</v>
      </c>
      <c r="BE505" s="116">
        <f>IF($U$505="základní",$N$505,0)</f>
        <v>0</v>
      </c>
      <c r="BF505" s="116">
        <f>IF($U$505="snížená",$N$505,0)</f>
        <v>0</v>
      </c>
      <c r="BG505" s="116">
        <f>IF($U$505="zákl. přenesená",$N$505,0)</f>
        <v>0</v>
      </c>
      <c r="BH505" s="116">
        <f>IF($U$505="sníž. přenesená",$N$505,0)</f>
        <v>0</v>
      </c>
      <c r="BI505" s="116">
        <f>IF($U$505="nulová",$N$505,0)</f>
        <v>0</v>
      </c>
      <c r="BJ505" s="6" t="s">
        <v>74</v>
      </c>
      <c r="BK505" s="116">
        <f>ROUND($L$505*$K$505,2)</f>
        <v>0</v>
      </c>
      <c r="BL505" s="6" t="s">
        <v>219</v>
      </c>
      <c r="BM505" s="6" t="s">
        <v>706</v>
      </c>
    </row>
    <row r="506" spans="2:65" s="6" customFormat="1" ht="27" customHeight="1" x14ac:dyDescent="0.3">
      <c r="B506" s="19"/>
      <c r="C506" s="109">
        <v>152</v>
      </c>
      <c r="D506" s="109" t="s">
        <v>134</v>
      </c>
      <c r="E506" s="110" t="s">
        <v>707</v>
      </c>
      <c r="F506" s="236" t="s">
        <v>708</v>
      </c>
      <c r="G506" s="235"/>
      <c r="H506" s="235"/>
      <c r="I506" s="235"/>
      <c r="J506" s="111" t="s">
        <v>213</v>
      </c>
      <c r="K506" s="112">
        <v>2</v>
      </c>
      <c r="L506" s="234"/>
      <c r="M506" s="235"/>
      <c r="N506" s="234">
        <f>ROUND($L$506*$K$506,2)</f>
        <v>0</v>
      </c>
      <c r="O506" s="235"/>
      <c r="P506" s="235"/>
      <c r="Q506" s="235"/>
      <c r="R506" s="20"/>
      <c r="T506" s="113"/>
      <c r="U506" s="26" t="s">
        <v>32</v>
      </c>
      <c r="V506" s="114">
        <v>0</v>
      </c>
      <c r="W506" s="114">
        <f>$V$506*$K$506</f>
        <v>0</v>
      </c>
      <c r="X506" s="114">
        <v>0</v>
      </c>
      <c r="Y506" s="114">
        <f>$X$506*$K$506</f>
        <v>0</v>
      </c>
      <c r="Z506" s="114">
        <v>0</v>
      </c>
      <c r="AA506" s="115">
        <f>$Z$506*$K$506</f>
        <v>0</v>
      </c>
      <c r="AR506" s="6" t="s">
        <v>219</v>
      </c>
      <c r="AT506" s="6" t="s">
        <v>134</v>
      </c>
      <c r="AU506" s="6" t="s">
        <v>74</v>
      </c>
      <c r="AY506" s="6" t="s">
        <v>133</v>
      </c>
      <c r="BE506" s="116">
        <f>IF($U$506="základní",$N$506,0)</f>
        <v>0</v>
      </c>
      <c r="BF506" s="116">
        <f>IF($U$506="snížená",$N$506,0)</f>
        <v>0</v>
      </c>
      <c r="BG506" s="116">
        <f>IF($U$506="zákl. přenesená",$N$506,0)</f>
        <v>0</v>
      </c>
      <c r="BH506" s="116">
        <f>IF($U$506="sníž. přenesená",$N$506,0)</f>
        <v>0</v>
      </c>
      <c r="BI506" s="116">
        <f>IF($U$506="nulová",$N$506,0)</f>
        <v>0</v>
      </c>
      <c r="BJ506" s="6" t="s">
        <v>74</v>
      </c>
      <c r="BK506" s="116">
        <f>ROUND($L$506*$K$506,2)</f>
        <v>0</v>
      </c>
      <c r="BL506" s="6" t="s">
        <v>219</v>
      </c>
      <c r="BM506" s="6" t="s">
        <v>709</v>
      </c>
    </row>
    <row r="507" spans="2:65" s="6" customFormat="1" ht="27" customHeight="1" x14ac:dyDescent="0.3">
      <c r="B507" s="19"/>
      <c r="C507" s="109">
        <v>153</v>
      </c>
      <c r="D507" s="109" t="s">
        <v>134</v>
      </c>
      <c r="E507" s="110" t="s">
        <v>710</v>
      </c>
      <c r="F507" s="236" t="s">
        <v>711</v>
      </c>
      <c r="G507" s="235"/>
      <c r="H507" s="235"/>
      <c r="I507" s="235"/>
      <c r="J507" s="111" t="s">
        <v>158</v>
      </c>
      <c r="K507" s="112">
        <v>6.109</v>
      </c>
      <c r="L507" s="234"/>
      <c r="M507" s="235"/>
      <c r="N507" s="234">
        <f t="shared" ref="N507:N512" si="1">ROUND($L$507*$K$507,2)</f>
        <v>0</v>
      </c>
      <c r="O507" s="235"/>
      <c r="P507" s="235"/>
      <c r="Q507" s="235"/>
      <c r="R507" s="20"/>
      <c r="T507" s="113"/>
      <c r="U507" s="26" t="s">
        <v>32</v>
      </c>
      <c r="V507" s="114">
        <v>0</v>
      </c>
      <c r="W507" s="114">
        <f>$V$507*$K$507</f>
        <v>0</v>
      </c>
      <c r="X507" s="114">
        <v>0</v>
      </c>
      <c r="Y507" s="114">
        <f>$X$507*$K$507</f>
        <v>0</v>
      </c>
      <c r="Z507" s="114">
        <v>0</v>
      </c>
      <c r="AA507" s="115">
        <f>$Z$507*$K$507</f>
        <v>0</v>
      </c>
      <c r="AR507" s="6" t="s">
        <v>219</v>
      </c>
      <c r="AT507" s="6" t="s">
        <v>134</v>
      </c>
      <c r="AU507" s="6" t="s">
        <v>74</v>
      </c>
      <c r="AY507" s="6" t="s">
        <v>133</v>
      </c>
      <c r="BE507" s="116">
        <f>IF($U$507="základní",$N$507,0)</f>
        <v>0</v>
      </c>
      <c r="BF507" s="116">
        <f>IF($U$507="snížená",$N$507,0)</f>
        <v>0</v>
      </c>
      <c r="BG507" s="116">
        <f>IF($U$507="zákl. přenesená",$N$507,0)</f>
        <v>0</v>
      </c>
      <c r="BH507" s="116">
        <f>IF($U$507="sníž. přenesená",$N$507,0)</f>
        <v>0</v>
      </c>
      <c r="BI507" s="116">
        <f>IF($U$507="nulová",$N$507,0)</f>
        <v>0</v>
      </c>
      <c r="BJ507" s="6" t="s">
        <v>74</v>
      </c>
      <c r="BK507" s="116">
        <f>ROUND($L$507*$K$507,2)</f>
        <v>0</v>
      </c>
      <c r="BL507" s="6" t="s">
        <v>219</v>
      </c>
      <c r="BM507" s="6" t="s">
        <v>712</v>
      </c>
    </row>
    <row r="508" spans="2:65" s="159" customFormat="1" ht="27" customHeight="1" x14ac:dyDescent="0.3">
      <c r="B508" s="19"/>
      <c r="C508" s="171">
        <v>154</v>
      </c>
      <c r="D508" s="171" t="s">
        <v>134</v>
      </c>
      <c r="E508" s="172" t="s">
        <v>999</v>
      </c>
      <c r="F508" s="244" t="s">
        <v>995</v>
      </c>
      <c r="G508" s="245"/>
      <c r="H508" s="245"/>
      <c r="I508" s="245"/>
      <c r="J508" s="173" t="s">
        <v>996</v>
      </c>
      <c r="K508" s="174">
        <v>1</v>
      </c>
      <c r="L508" s="246"/>
      <c r="M508" s="245"/>
      <c r="N508" s="246">
        <f t="shared" si="1"/>
        <v>0</v>
      </c>
      <c r="O508" s="245"/>
      <c r="P508" s="245"/>
      <c r="Q508" s="245"/>
      <c r="R508" s="20"/>
      <c r="T508" s="170"/>
      <c r="U508" s="26"/>
      <c r="V508" s="114"/>
      <c r="W508" s="114"/>
      <c r="X508" s="114"/>
      <c r="Y508" s="114"/>
      <c r="Z508" s="114"/>
      <c r="AA508" s="115"/>
      <c r="BE508" s="116"/>
      <c r="BF508" s="116"/>
      <c r="BG508" s="116"/>
      <c r="BH508" s="116"/>
      <c r="BI508" s="116"/>
      <c r="BK508" s="116"/>
    </row>
    <row r="509" spans="2:65" s="159" customFormat="1" ht="27" customHeight="1" x14ac:dyDescent="0.3">
      <c r="B509" s="19"/>
      <c r="C509" s="171">
        <v>155</v>
      </c>
      <c r="D509" s="171" t="s">
        <v>134</v>
      </c>
      <c r="E509" s="172" t="s">
        <v>999</v>
      </c>
      <c r="F509" s="244" t="s">
        <v>1000</v>
      </c>
      <c r="G509" s="245"/>
      <c r="H509" s="245"/>
      <c r="I509" s="245"/>
      <c r="J509" s="173" t="s">
        <v>981</v>
      </c>
      <c r="K509" s="174">
        <v>2</v>
      </c>
      <c r="L509" s="246"/>
      <c r="M509" s="245"/>
      <c r="N509" s="246">
        <f t="shared" si="1"/>
        <v>0</v>
      </c>
      <c r="O509" s="245"/>
      <c r="P509" s="245"/>
      <c r="Q509" s="245"/>
      <c r="R509" s="20"/>
      <c r="T509" s="170"/>
      <c r="U509" s="26"/>
      <c r="V509" s="114"/>
      <c r="W509" s="114"/>
      <c r="X509" s="114"/>
      <c r="Y509" s="114"/>
      <c r="Z509" s="114"/>
      <c r="AA509" s="115"/>
      <c r="BE509" s="116"/>
      <c r="BF509" s="116"/>
      <c r="BG509" s="116"/>
      <c r="BH509" s="116"/>
      <c r="BI509" s="116"/>
      <c r="BK509" s="116"/>
    </row>
    <row r="510" spans="2:65" s="159" customFormat="1" ht="27" customHeight="1" x14ac:dyDescent="0.3">
      <c r="B510" s="19"/>
      <c r="C510" s="171">
        <v>156</v>
      </c>
      <c r="D510" s="171" t="s">
        <v>134</v>
      </c>
      <c r="E510" s="172" t="s">
        <v>999</v>
      </c>
      <c r="F510" s="244" t="s">
        <v>1001</v>
      </c>
      <c r="G510" s="245"/>
      <c r="H510" s="245"/>
      <c r="I510" s="245"/>
      <c r="J510" s="173" t="s">
        <v>989</v>
      </c>
      <c r="K510" s="174">
        <v>31.1</v>
      </c>
      <c r="L510" s="246"/>
      <c r="M510" s="245"/>
      <c r="N510" s="246">
        <f t="shared" si="1"/>
        <v>0</v>
      </c>
      <c r="O510" s="245"/>
      <c r="P510" s="245"/>
      <c r="Q510" s="245"/>
      <c r="R510" s="20"/>
      <c r="T510" s="170"/>
      <c r="U510" s="26"/>
      <c r="V510" s="114"/>
      <c r="W510" s="114"/>
      <c r="X510" s="114"/>
      <c r="Y510" s="114"/>
      <c r="Z510" s="114"/>
      <c r="AA510" s="115"/>
      <c r="BE510" s="116"/>
      <c r="BF510" s="116"/>
      <c r="BG510" s="116"/>
      <c r="BH510" s="116"/>
      <c r="BI510" s="116"/>
      <c r="BK510" s="116"/>
    </row>
    <row r="511" spans="2:65" s="159" customFormat="1" ht="27" customHeight="1" x14ac:dyDescent="0.3">
      <c r="B511" s="19"/>
      <c r="C511" s="171">
        <v>157</v>
      </c>
      <c r="D511" s="171" t="s">
        <v>134</v>
      </c>
      <c r="E511" s="172" t="s">
        <v>999</v>
      </c>
      <c r="F511" s="244" t="s">
        <v>1002</v>
      </c>
      <c r="G511" s="245"/>
      <c r="H511" s="245"/>
      <c r="I511" s="245"/>
      <c r="J511" s="173" t="s">
        <v>989</v>
      </c>
      <c r="K511" s="174">
        <v>11.35</v>
      </c>
      <c r="L511" s="246"/>
      <c r="M511" s="245"/>
      <c r="N511" s="246">
        <f t="shared" si="1"/>
        <v>0</v>
      </c>
      <c r="O511" s="245"/>
      <c r="P511" s="245"/>
      <c r="Q511" s="245"/>
      <c r="R511" s="20"/>
      <c r="T511" s="170"/>
      <c r="U511" s="26"/>
      <c r="V511" s="114"/>
      <c r="W511" s="114"/>
      <c r="X511" s="114"/>
      <c r="Y511" s="114"/>
      <c r="Z511" s="114"/>
      <c r="AA511" s="115"/>
      <c r="BE511" s="116"/>
      <c r="BF511" s="116"/>
      <c r="BG511" s="116"/>
      <c r="BH511" s="116"/>
      <c r="BI511" s="116"/>
      <c r="BK511" s="116"/>
    </row>
    <row r="512" spans="2:65" s="159" customFormat="1" ht="27" customHeight="1" x14ac:dyDescent="0.3">
      <c r="B512" s="19"/>
      <c r="C512" s="171">
        <v>158</v>
      </c>
      <c r="D512" s="171" t="s">
        <v>134</v>
      </c>
      <c r="E512" s="172" t="s">
        <v>999</v>
      </c>
      <c r="F512" s="244" t="s">
        <v>1003</v>
      </c>
      <c r="G512" s="245"/>
      <c r="H512" s="245"/>
      <c r="I512" s="245"/>
      <c r="J512" s="173" t="s">
        <v>429</v>
      </c>
      <c r="K512" s="174">
        <v>0.03</v>
      </c>
      <c r="L512" s="246"/>
      <c r="M512" s="245"/>
      <c r="N512" s="246">
        <f t="shared" si="1"/>
        <v>0</v>
      </c>
      <c r="O512" s="245"/>
      <c r="P512" s="245"/>
      <c r="Q512" s="245"/>
      <c r="R512" s="20"/>
      <c r="T512" s="170"/>
      <c r="U512" s="26"/>
      <c r="V512" s="114"/>
      <c r="W512" s="114"/>
      <c r="X512" s="114"/>
      <c r="Y512" s="114"/>
      <c r="Z512" s="114"/>
      <c r="AA512" s="115"/>
      <c r="BE512" s="116"/>
      <c r="BF512" s="116"/>
      <c r="BG512" s="116"/>
      <c r="BH512" s="116"/>
      <c r="BI512" s="116"/>
      <c r="BK512" s="116"/>
    </row>
    <row r="513" spans="2:65" s="100" customFormat="1" ht="37.5" customHeight="1" x14ac:dyDescent="0.35">
      <c r="B513" s="101"/>
      <c r="D513" s="102" t="s">
        <v>113</v>
      </c>
      <c r="E513" s="102"/>
      <c r="F513" s="102"/>
      <c r="G513" s="102"/>
      <c r="H513" s="102"/>
      <c r="I513" s="102"/>
      <c r="J513" s="102"/>
      <c r="K513" s="102"/>
      <c r="L513" s="102"/>
      <c r="M513" s="102"/>
      <c r="N513" s="225">
        <f>N514+N517</f>
        <v>0</v>
      </c>
      <c r="O513" s="226"/>
      <c r="P513" s="226"/>
      <c r="Q513" s="226"/>
      <c r="R513" s="104"/>
      <c r="T513" s="105"/>
      <c r="W513" s="106">
        <f>SUM($W$514:$W$517)</f>
        <v>0</v>
      </c>
      <c r="Y513" s="106">
        <f>SUM($Y$514:$Y$517)</f>
        <v>0</v>
      </c>
      <c r="AA513" s="107">
        <f>SUM($AA$514:$AA$517)</f>
        <v>0</v>
      </c>
      <c r="AR513" s="103" t="s">
        <v>84</v>
      </c>
      <c r="AT513" s="103" t="s">
        <v>66</v>
      </c>
      <c r="AU513" s="103" t="s">
        <v>67</v>
      </c>
      <c r="AY513" s="103" t="s">
        <v>133</v>
      </c>
      <c r="BK513" s="108">
        <f>SUM($BK$514:$BK$517)</f>
        <v>0</v>
      </c>
    </row>
    <row r="514" spans="2:65" s="6" customFormat="1" ht="27" customHeight="1" x14ac:dyDescent="0.3">
      <c r="B514" s="19"/>
      <c r="C514" s="176">
        <v>159</v>
      </c>
      <c r="D514" s="176" t="s">
        <v>134</v>
      </c>
      <c r="E514" s="177" t="s">
        <v>713</v>
      </c>
      <c r="F514" s="241" t="s">
        <v>714</v>
      </c>
      <c r="G514" s="242"/>
      <c r="H514" s="242"/>
      <c r="I514" s="242"/>
      <c r="J514" s="178" t="s">
        <v>137</v>
      </c>
      <c r="K514" s="179">
        <v>92.2</v>
      </c>
      <c r="L514" s="243"/>
      <c r="M514" s="242"/>
      <c r="N514" s="243">
        <f>ROUND($L$514*$K$514,2)</f>
        <v>0</v>
      </c>
      <c r="O514" s="242"/>
      <c r="P514" s="242"/>
      <c r="Q514" s="242"/>
      <c r="R514" s="20"/>
      <c r="T514" s="113"/>
      <c r="U514" s="26" t="s">
        <v>32</v>
      </c>
      <c r="V514" s="114">
        <v>0</v>
      </c>
      <c r="W514" s="114">
        <f>$V$514*$K$514</f>
        <v>0</v>
      </c>
      <c r="X514" s="114">
        <v>0</v>
      </c>
      <c r="Y514" s="114">
        <f>$X$514*$K$514</f>
        <v>0</v>
      </c>
      <c r="Z514" s="114">
        <v>0</v>
      </c>
      <c r="AA514" s="115">
        <f>$Z$514*$K$514</f>
        <v>0</v>
      </c>
      <c r="AR514" s="6" t="s">
        <v>219</v>
      </c>
      <c r="AT514" s="6" t="s">
        <v>134</v>
      </c>
      <c r="AU514" s="6" t="s">
        <v>74</v>
      </c>
      <c r="AY514" s="6" t="s">
        <v>133</v>
      </c>
      <c r="BE514" s="116">
        <f>IF($U$514="základní",$N$514,0)</f>
        <v>0</v>
      </c>
      <c r="BF514" s="116">
        <f>IF($U$514="snížená",$N$514,0)</f>
        <v>0</v>
      </c>
      <c r="BG514" s="116">
        <f>IF($U$514="zákl. přenesená",$N$514,0)</f>
        <v>0</v>
      </c>
      <c r="BH514" s="116">
        <f>IF($U$514="sníž. přenesená",$N$514,0)</f>
        <v>0</v>
      </c>
      <c r="BI514" s="116">
        <f>IF($U$514="nulová",$N$514,0)</f>
        <v>0</v>
      </c>
      <c r="BJ514" s="6" t="s">
        <v>74</v>
      </c>
      <c r="BK514" s="116">
        <f>ROUND($L$514*$K$514,2)</f>
        <v>0</v>
      </c>
      <c r="BL514" s="6" t="s">
        <v>219</v>
      </c>
      <c r="BM514" s="6" t="s">
        <v>715</v>
      </c>
    </row>
    <row r="515" spans="2:65" s="6" customFormat="1" ht="18.75" customHeight="1" x14ac:dyDescent="0.3">
      <c r="B515" s="117"/>
      <c r="E515" s="118"/>
      <c r="F515" s="230" t="s">
        <v>1004</v>
      </c>
      <c r="G515" s="231"/>
      <c r="H515" s="231"/>
      <c r="I515" s="231"/>
      <c r="K515" s="119">
        <v>92.2</v>
      </c>
      <c r="R515" s="120"/>
      <c r="T515" s="121"/>
      <c r="AA515" s="122"/>
      <c r="AT515" s="118" t="s">
        <v>141</v>
      </c>
      <c r="AU515" s="118" t="s">
        <v>74</v>
      </c>
      <c r="AV515" s="118" t="s">
        <v>84</v>
      </c>
      <c r="AW515" s="118" t="s">
        <v>94</v>
      </c>
      <c r="AX515" s="118" t="s">
        <v>67</v>
      </c>
      <c r="AY515" s="118" t="s">
        <v>133</v>
      </c>
    </row>
    <row r="516" spans="2:65" s="6" customFormat="1" ht="18.75" customHeight="1" x14ac:dyDescent="0.3">
      <c r="B516" s="123"/>
      <c r="E516" s="124"/>
      <c r="F516" s="232" t="s">
        <v>142</v>
      </c>
      <c r="G516" s="233"/>
      <c r="H516" s="233"/>
      <c r="I516" s="233"/>
      <c r="K516" s="125">
        <v>92.2</v>
      </c>
      <c r="R516" s="126"/>
      <c r="T516" s="127"/>
      <c r="AA516" s="128"/>
      <c r="AT516" s="124" t="s">
        <v>141</v>
      </c>
      <c r="AU516" s="124" t="s">
        <v>74</v>
      </c>
      <c r="AV516" s="124" t="s">
        <v>138</v>
      </c>
      <c r="AW516" s="124" t="s">
        <v>94</v>
      </c>
      <c r="AX516" s="124" t="s">
        <v>74</v>
      </c>
      <c r="AY516" s="124" t="s">
        <v>133</v>
      </c>
    </row>
    <row r="517" spans="2:65" s="6" customFormat="1" ht="27" customHeight="1" x14ac:dyDescent="0.3">
      <c r="B517" s="19"/>
      <c r="C517" s="109">
        <v>160</v>
      </c>
      <c r="D517" s="109" t="s">
        <v>134</v>
      </c>
      <c r="E517" s="110" t="s">
        <v>717</v>
      </c>
      <c r="F517" s="236" t="s">
        <v>718</v>
      </c>
      <c r="G517" s="235"/>
      <c r="H517" s="235"/>
      <c r="I517" s="235"/>
      <c r="J517" s="111" t="s">
        <v>158</v>
      </c>
      <c r="K517" s="112">
        <v>0.496</v>
      </c>
      <c r="L517" s="234"/>
      <c r="M517" s="235"/>
      <c r="N517" s="234">
        <f>ROUND($L$517*$K$517,2)</f>
        <v>0</v>
      </c>
      <c r="O517" s="235"/>
      <c r="P517" s="235"/>
      <c r="Q517" s="235"/>
      <c r="R517" s="20"/>
      <c r="T517" s="113"/>
      <c r="U517" s="26" t="s">
        <v>32</v>
      </c>
      <c r="V517" s="114">
        <v>0</v>
      </c>
      <c r="W517" s="114">
        <f>$V$517*$K$517</f>
        <v>0</v>
      </c>
      <c r="X517" s="114">
        <v>0</v>
      </c>
      <c r="Y517" s="114">
        <f>$X$517*$K$517</f>
        <v>0</v>
      </c>
      <c r="Z517" s="114">
        <v>0</v>
      </c>
      <c r="AA517" s="115">
        <f>$Z$517*$K$517</f>
        <v>0</v>
      </c>
      <c r="AR517" s="6" t="s">
        <v>219</v>
      </c>
      <c r="AT517" s="6" t="s">
        <v>134</v>
      </c>
      <c r="AU517" s="6" t="s">
        <v>74</v>
      </c>
      <c r="AY517" s="6" t="s">
        <v>133</v>
      </c>
      <c r="BE517" s="116">
        <f>IF($U$517="základní",$N$517,0)</f>
        <v>0</v>
      </c>
      <c r="BF517" s="116">
        <f>IF($U$517="snížená",$N$517,0)</f>
        <v>0</v>
      </c>
      <c r="BG517" s="116">
        <f>IF($U$517="zákl. přenesená",$N$517,0)</f>
        <v>0</v>
      </c>
      <c r="BH517" s="116">
        <f>IF($U$517="sníž. přenesená",$N$517,0)</f>
        <v>0</v>
      </c>
      <c r="BI517" s="116">
        <f>IF($U$517="nulová",$N$517,0)</f>
        <v>0</v>
      </c>
      <c r="BJ517" s="6" t="s">
        <v>74</v>
      </c>
      <c r="BK517" s="116">
        <f>ROUND($L$517*$K$517,2)</f>
        <v>0</v>
      </c>
      <c r="BL517" s="6" t="s">
        <v>219</v>
      </c>
      <c r="BM517" s="6" t="s">
        <v>719</v>
      </c>
    </row>
    <row r="518" spans="2:65" s="100" customFormat="1" ht="37.5" customHeight="1" x14ac:dyDescent="0.35">
      <c r="B518" s="101"/>
      <c r="D518" s="102" t="s">
        <v>114</v>
      </c>
      <c r="E518" s="102"/>
      <c r="F518" s="102"/>
      <c r="G518" s="102"/>
      <c r="H518" s="102"/>
      <c r="I518" s="102"/>
      <c r="J518" s="102"/>
      <c r="K518" s="102"/>
      <c r="L518" s="102"/>
      <c r="M518" s="102"/>
      <c r="N518" s="225">
        <f>N519+N522</f>
        <v>0</v>
      </c>
      <c r="O518" s="226"/>
      <c r="P518" s="226"/>
      <c r="Q518" s="226"/>
      <c r="R518" s="104"/>
      <c r="T518" s="105"/>
      <c r="W518" s="106">
        <f>SUM($W$519:$W$522)</f>
        <v>0</v>
      </c>
      <c r="Y518" s="106">
        <f>SUM($Y$519:$Y$522)</f>
        <v>0</v>
      </c>
      <c r="AA518" s="107">
        <f>SUM($AA$519:$AA$522)</f>
        <v>0</v>
      </c>
      <c r="AR518" s="103" t="s">
        <v>84</v>
      </c>
      <c r="AT518" s="103" t="s">
        <v>66</v>
      </c>
      <c r="AU518" s="103" t="s">
        <v>67</v>
      </c>
      <c r="AY518" s="103" t="s">
        <v>133</v>
      </c>
      <c r="BK518" s="108">
        <f>SUM($BK$519:$BK$522)</f>
        <v>0</v>
      </c>
    </row>
    <row r="519" spans="2:65" s="6" customFormat="1" ht="15.75" customHeight="1" x14ac:dyDescent="0.3">
      <c r="B519" s="19"/>
      <c r="C519" s="109">
        <v>161</v>
      </c>
      <c r="D519" s="109" t="s">
        <v>134</v>
      </c>
      <c r="E519" s="110" t="s">
        <v>720</v>
      </c>
      <c r="F519" s="236" t="s">
        <v>721</v>
      </c>
      <c r="G519" s="235"/>
      <c r="H519" s="235"/>
      <c r="I519" s="235"/>
      <c r="J519" s="111" t="s">
        <v>137</v>
      </c>
      <c r="K519" s="112">
        <v>99.2</v>
      </c>
      <c r="L519" s="234"/>
      <c r="M519" s="235"/>
      <c r="N519" s="234">
        <f>ROUND($L$519*$K$519,2)</f>
        <v>0</v>
      </c>
      <c r="O519" s="235"/>
      <c r="P519" s="235"/>
      <c r="Q519" s="235"/>
      <c r="R519" s="20"/>
      <c r="T519" s="113"/>
      <c r="U519" s="26" t="s">
        <v>32</v>
      </c>
      <c r="V519" s="114">
        <v>0</v>
      </c>
      <c r="W519" s="114">
        <f>$V$519*$K$519</f>
        <v>0</v>
      </c>
      <c r="X519" s="114">
        <v>0</v>
      </c>
      <c r="Y519" s="114">
        <f>$X$519*$K$519</f>
        <v>0</v>
      </c>
      <c r="Z519" s="114">
        <v>0</v>
      </c>
      <c r="AA519" s="115">
        <f>$Z$519*$K$519</f>
        <v>0</v>
      </c>
      <c r="AR519" s="6" t="s">
        <v>219</v>
      </c>
      <c r="AT519" s="6" t="s">
        <v>134</v>
      </c>
      <c r="AU519" s="6" t="s">
        <v>74</v>
      </c>
      <c r="AY519" s="6" t="s">
        <v>133</v>
      </c>
      <c r="BE519" s="116">
        <f>IF($U$519="základní",$N$519,0)</f>
        <v>0</v>
      </c>
      <c r="BF519" s="116">
        <f>IF($U$519="snížená",$N$519,0)</f>
        <v>0</v>
      </c>
      <c r="BG519" s="116">
        <f>IF($U$519="zákl. přenesená",$N$519,0)</f>
        <v>0</v>
      </c>
      <c r="BH519" s="116">
        <f>IF($U$519="sníž. přenesená",$N$519,0)</f>
        <v>0</v>
      </c>
      <c r="BI519" s="116">
        <f>IF($U$519="nulová",$N$519,0)</f>
        <v>0</v>
      </c>
      <c r="BJ519" s="6" t="s">
        <v>74</v>
      </c>
      <c r="BK519" s="116">
        <f>ROUND($L$519*$K$519,2)</f>
        <v>0</v>
      </c>
      <c r="BL519" s="6" t="s">
        <v>219</v>
      </c>
      <c r="BM519" s="6" t="s">
        <v>722</v>
      </c>
    </row>
    <row r="520" spans="2:65" s="6" customFormat="1" ht="18.75" customHeight="1" x14ac:dyDescent="0.3">
      <c r="B520" s="117"/>
      <c r="E520" s="118"/>
      <c r="F520" s="230" t="s">
        <v>716</v>
      </c>
      <c r="G520" s="231"/>
      <c r="H520" s="231"/>
      <c r="I520" s="231"/>
      <c r="K520" s="119">
        <v>99.2</v>
      </c>
      <c r="R520" s="120"/>
      <c r="T520" s="121"/>
      <c r="AA520" s="122"/>
      <c r="AT520" s="118" t="s">
        <v>141</v>
      </c>
      <c r="AU520" s="118" t="s">
        <v>74</v>
      </c>
      <c r="AV520" s="118" t="s">
        <v>84</v>
      </c>
      <c r="AW520" s="118" t="s">
        <v>94</v>
      </c>
      <c r="AX520" s="118" t="s">
        <v>67</v>
      </c>
      <c r="AY520" s="118" t="s">
        <v>133</v>
      </c>
    </row>
    <row r="521" spans="2:65" s="6" customFormat="1" ht="18.75" customHeight="1" x14ac:dyDescent="0.3">
      <c r="B521" s="123"/>
      <c r="E521" s="124"/>
      <c r="F521" s="232" t="s">
        <v>142</v>
      </c>
      <c r="G521" s="233"/>
      <c r="H521" s="233"/>
      <c r="I521" s="233"/>
      <c r="K521" s="125">
        <v>99.2</v>
      </c>
      <c r="R521" s="126"/>
      <c r="T521" s="127"/>
      <c r="AA521" s="128"/>
      <c r="AT521" s="124" t="s">
        <v>141</v>
      </c>
      <c r="AU521" s="124" t="s">
        <v>74</v>
      </c>
      <c r="AV521" s="124" t="s">
        <v>138</v>
      </c>
      <c r="AW521" s="124" t="s">
        <v>94</v>
      </c>
      <c r="AX521" s="124" t="s">
        <v>74</v>
      </c>
      <c r="AY521" s="124" t="s">
        <v>133</v>
      </c>
    </row>
    <row r="522" spans="2:65" s="6" customFormat="1" ht="27" customHeight="1" x14ac:dyDescent="0.3">
      <c r="B522" s="19"/>
      <c r="C522" s="109">
        <v>162</v>
      </c>
      <c r="D522" s="109" t="s">
        <v>134</v>
      </c>
      <c r="E522" s="110" t="s">
        <v>723</v>
      </c>
      <c r="F522" s="236" t="s">
        <v>724</v>
      </c>
      <c r="G522" s="235"/>
      <c r="H522" s="235"/>
      <c r="I522" s="235"/>
      <c r="J522" s="111" t="s">
        <v>158</v>
      </c>
      <c r="K522" s="112">
        <v>0.23799999999999999</v>
      </c>
      <c r="L522" s="234"/>
      <c r="M522" s="235"/>
      <c r="N522" s="234">
        <f>ROUND($L$522*$K$522,2)</f>
        <v>0</v>
      </c>
      <c r="O522" s="235"/>
      <c r="P522" s="235"/>
      <c r="Q522" s="235"/>
      <c r="R522" s="20"/>
      <c r="T522" s="113"/>
      <c r="U522" s="26" t="s">
        <v>32</v>
      </c>
      <c r="V522" s="114">
        <v>0</v>
      </c>
      <c r="W522" s="114">
        <f>$V$522*$K$522</f>
        <v>0</v>
      </c>
      <c r="X522" s="114">
        <v>0</v>
      </c>
      <c r="Y522" s="114">
        <f>$X$522*$K$522</f>
        <v>0</v>
      </c>
      <c r="Z522" s="114">
        <v>0</v>
      </c>
      <c r="AA522" s="115">
        <f>$Z$522*$K$522</f>
        <v>0</v>
      </c>
      <c r="AR522" s="6" t="s">
        <v>219</v>
      </c>
      <c r="AT522" s="6" t="s">
        <v>134</v>
      </c>
      <c r="AU522" s="6" t="s">
        <v>74</v>
      </c>
      <c r="AY522" s="6" t="s">
        <v>133</v>
      </c>
      <c r="BE522" s="116">
        <f>IF($U$522="základní",$N$522,0)</f>
        <v>0</v>
      </c>
      <c r="BF522" s="116">
        <f>IF($U$522="snížená",$N$522,0)</f>
        <v>0</v>
      </c>
      <c r="BG522" s="116">
        <f>IF($U$522="zákl. přenesená",$N$522,0)</f>
        <v>0</v>
      </c>
      <c r="BH522" s="116">
        <f>IF($U$522="sníž. přenesená",$N$522,0)</f>
        <v>0</v>
      </c>
      <c r="BI522" s="116">
        <f>IF($U$522="nulová",$N$522,0)</f>
        <v>0</v>
      </c>
      <c r="BJ522" s="6" t="s">
        <v>74</v>
      </c>
      <c r="BK522" s="116">
        <f>ROUND($L$522*$K$522,2)</f>
        <v>0</v>
      </c>
      <c r="BL522" s="6" t="s">
        <v>219</v>
      </c>
      <c r="BM522" s="6" t="s">
        <v>725</v>
      </c>
    </row>
    <row r="523" spans="2:65" s="100" customFormat="1" ht="37.5" customHeight="1" x14ac:dyDescent="0.35">
      <c r="B523" s="101"/>
      <c r="D523" s="102" t="s">
        <v>1005</v>
      </c>
      <c r="E523" s="102"/>
      <c r="F523" s="102"/>
      <c r="G523" s="102"/>
      <c r="H523" s="102"/>
      <c r="I523" s="102"/>
      <c r="J523" s="102"/>
      <c r="K523" s="102"/>
      <c r="L523" s="102"/>
      <c r="M523" s="102"/>
      <c r="N523" s="225">
        <f>N524+N529+N532+N533+N534+N535</f>
        <v>0</v>
      </c>
      <c r="O523" s="226"/>
      <c r="P523" s="226"/>
      <c r="Q523" s="226"/>
      <c r="R523" s="104"/>
      <c r="T523" s="105"/>
      <c r="W523" s="106">
        <f>SUM($W$524:$W$532)</f>
        <v>0</v>
      </c>
      <c r="Y523" s="106">
        <f>SUM($Y$524:$Y$532)</f>
        <v>0.1090368</v>
      </c>
      <c r="AA523" s="107">
        <f>SUM($AA$524:$AA$532)</f>
        <v>0</v>
      </c>
      <c r="AR523" s="103" t="s">
        <v>84</v>
      </c>
      <c r="AT523" s="103" t="s">
        <v>66</v>
      </c>
      <c r="AU523" s="103" t="s">
        <v>67</v>
      </c>
      <c r="AY523" s="103" t="s">
        <v>133</v>
      </c>
      <c r="BK523" s="108">
        <f>SUM($BK$524:$BK$532)</f>
        <v>0</v>
      </c>
    </row>
    <row r="524" spans="2:65" s="6" customFormat="1" ht="15.75" customHeight="1" x14ac:dyDescent="0.3">
      <c r="B524" s="19"/>
      <c r="C524" s="109">
        <v>163</v>
      </c>
      <c r="D524" s="109" t="s">
        <v>134</v>
      </c>
      <c r="E524" s="110" t="s">
        <v>726</v>
      </c>
      <c r="F524" s="236" t="s">
        <v>974</v>
      </c>
      <c r="G524" s="235"/>
      <c r="H524" s="235"/>
      <c r="I524" s="235"/>
      <c r="J524" s="111" t="s">
        <v>137</v>
      </c>
      <c r="K524" s="112">
        <v>40.384</v>
      </c>
      <c r="L524" s="234"/>
      <c r="M524" s="235"/>
      <c r="N524" s="234">
        <f>ROUND($L$524*$K$524,2)</f>
        <v>0</v>
      </c>
      <c r="O524" s="235"/>
      <c r="P524" s="235"/>
      <c r="Q524" s="235"/>
      <c r="R524" s="20"/>
      <c r="T524" s="113"/>
      <c r="U524" s="26" t="s">
        <v>32</v>
      </c>
      <c r="V524" s="114">
        <v>0</v>
      </c>
      <c r="W524" s="114">
        <f>$V$524*$K$524</f>
        <v>0</v>
      </c>
      <c r="X524" s="114">
        <v>2.7000000000000001E-3</v>
      </c>
      <c r="Y524" s="114">
        <f>$X$524*$K$524</f>
        <v>0.1090368</v>
      </c>
      <c r="Z524" s="114">
        <v>0</v>
      </c>
      <c r="AA524" s="115">
        <f>$Z$524*$K$524</f>
        <v>0</v>
      </c>
      <c r="AR524" s="6" t="s">
        <v>219</v>
      </c>
      <c r="AT524" s="6" t="s">
        <v>134</v>
      </c>
      <c r="AU524" s="6" t="s">
        <v>74</v>
      </c>
      <c r="AY524" s="6" t="s">
        <v>133</v>
      </c>
      <c r="BE524" s="116">
        <f>IF($U$524="základní",$N$524,0)</f>
        <v>0</v>
      </c>
      <c r="BF524" s="116">
        <f>IF($U$524="snížená",$N$524,0)</f>
        <v>0</v>
      </c>
      <c r="BG524" s="116">
        <f>IF($U$524="zákl. přenesená",$N$524,0)</f>
        <v>0</v>
      </c>
      <c r="BH524" s="116">
        <f>IF($U$524="sníž. přenesená",$N$524,0)</f>
        <v>0</v>
      </c>
      <c r="BI524" s="116">
        <f>IF($U$524="nulová",$N$524,0)</f>
        <v>0</v>
      </c>
      <c r="BJ524" s="6" t="s">
        <v>74</v>
      </c>
      <c r="BK524" s="116">
        <f>ROUND($L$524*$K$524,2)</f>
        <v>0</v>
      </c>
      <c r="BL524" s="6" t="s">
        <v>219</v>
      </c>
      <c r="BM524" s="6" t="s">
        <v>727</v>
      </c>
    </row>
    <row r="525" spans="2:65" s="6" customFormat="1" ht="32.25" customHeight="1" x14ac:dyDescent="0.3">
      <c r="B525" s="117"/>
      <c r="E525" s="118"/>
      <c r="F525" s="230" t="s">
        <v>728</v>
      </c>
      <c r="G525" s="231"/>
      <c r="H525" s="231"/>
      <c r="I525" s="231"/>
      <c r="K525" s="119">
        <v>11.654</v>
      </c>
      <c r="R525" s="120"/>
      <c r="T525" s="121"/>
      <c r="AA525" s="122"/>
      <c r="AT525" s="118" t="s">
        <v>141</v>
      </c>
      <c r="AU525" s="118" t="s">
        <v>74</v>
      </c>
      <c r="AV525" s="118" t="s">
        <v>84</v>
      </c>
      <c r="AW525" s="118" t="s">
        <v>94</v>
      </c>
      <c r="AX525" s="118" t="s">
        <v>67</v>
      </c>
      <c r="AY525" s="118" t="s">
        <v>133</v>
      </c>
    </row>
    <row r="526" spans="2:65" s="6" customFormat="1" ht="46.5" customHeight="1" x14ac:dyDescent="0.3">
      <c r="B526" s="117"/>
      <c r="E526" s="118"/>
      <c r="F526" s="230" t="s">
        <v>423</v>
      </c>
      <c r="G526" s="231"/>
      <c r="H526" s="231"/>
      <c r="I526" s="231"/>
      <c r="K526" s="119">
        <v>17.965</v>
      </c>
      <c r="R526" s="120"/>
      <c r="T526" s="121"/>
      <c r="AA526" s="122"/>
      <c r="AT526" s="118" t="s">
        <v>141</v>
      </c>
      <c r="AU526" s="118" t="s">
        <v>74</v>
      </c>
      <c r="AV526" s="118" t="s">
        <v>84</v>
      </c>
      <c r="AW526" s="118" t="s">
        <v>94</v>
      </c>
      <c r="AX526" s="118" t="s">
        <v>67</v>
      </c>
      <c r="AY526" s="118" t="s">
        <v>133</v>
      </c>
    </row>
    <row r="527" spans="2:65" s="6" customFormat="1" ht="32.25" customHeight="1" x14ac:dyDescent="0.3">
      <c r="B527" s="117"/>
      <c r="E527" s="118"/>
      <c r="F527" s="230" t="s">
        <v>729</v>
      </c>
      <c r="G527" s="231"/>
      <c r="H527" s="231"/>
      <c r="I527" s="231"/>
      <c r="K527" s="119">
        <v>10.765000000000001</v>
      </c>
      <c r="R527" s="120"/>
      <c r="T527" s="121"/>
      <c r="AA527" s="122"/>
      <c r="AT527" s="118" t="s">
        <v>141</v>
      </c>
      <c r="AU527" s="118" t="s">
        <v>74</v>
      </c>
      <c r="AV527" s="118" t="s">
        <v>84</v>
      </c>
      <c r="AW527" s="118" t="s">
        <v>94</v>
      </c>
      <c r="AX527" s="118" t="s">
        <v>67</v>
      </c>
      <c r="AY527" s="118" t="s">
        <v>133</v>
      </c>
    </row>
    <row r="528" spans="2:65" s="6" customFormat="1" ht="18.75" customHeight="1" x14ac:dyDescent="0.3">
      <c r="B528" s="123"/>
      <c r="E528" s="124"/>
      <c r="F528" s="232" t="s">
        <v>142</v>
      </c>
      <c r="G528" s="233"/>
      <c r="H528" s="233"/>
      <c r="I528" s="233"/>
      <c r="K528" s="125">
        <v>40.384</v>
      </c>
      <c r="R528" s="126"/>
      <c r="T528" s="127"/>
      <c r="AA528" s="128"/>
      <c r="AT528" s="124" t="s">
        <v>141</v>
      </c>
      <c r="AU528" s="124" t="s">
        <v>74</v>
      </c>
      <c r="AV528" s="124" t="s">
        <v>138</v>
      </c>
      <c r="AW528" s="124" t="s">
        <v>94</v>
      </c>
      <c r="AX528" s="124" t="s">
        <v>74</v>
      </c>
      <c r="AY528" s="124" t="s">
        <v>133</v>
      </c>
    </row>
    <row r="529" spans="2:65" s="6" customFormat="1" ht="15.75" customHeight="1" x14ac:dyDescent="0.3">
      <c r="B529" s="19"/>
      <c r="C529" s="129">
        <v>164</v>
      </c>
      <c r="D529" s="129" t="s">
        <v>163</v>
      </c>
      <c r="E529" s="130" t="s">
        <v>730</v>
      </c>
      <c r="F529" s="238" t="s">
        <v>973</v>
      </c>
      <c r="G529" s="239"/>
      <c r="H529" s="239"/>
      <c r="I529" s="239"/>
      <c r="J529" s="131" t="s">
        <v>137</v>
      </c>
      <c r="K529" s="132">
        <v>44.421999999999997</v>
      </c>
      <c r="L529" s="240"/>
      <c r="M529" s="239"/>
      <c r="N529" s="240">
        <f>ROUND($L$529*$K$529,2)</f>
        <v>0</v>
      </c>
      <c r="O529" s="235"/>
      <c r="P529" s="235"/>
      <c r="Q529" s="235"/>
      <c r="R529" s="20"/>
      <c r="T529" s="113"/>
      <c r="U529" s="26" t="s">
        <v>32</v>
      </c>
      <c r="V529" s="114">
        <v>0</v>
      </c>
      <c r="W529" s="114">
        <f>$V$529*$K$529</f>
        <v>0</v>
      </c>
      <c r="X529" s="114">
        <v>0</v>
      </c>
      <c r="Y529" s="114">
        <f>$X$529*$K$529</f>
        <v>0</v>
      </c>
      <c r="Z529" s="114">
        <v>0</v>
      </c>
      <c r="AA529" s="115">
        <f>$Z$529*$K$529</f>
        <v>0</v>
      </c>
      <c r="AR529" s="6" t="s">
        <v>309</v>
      </c>
      <c r="AT529" s="6" t="s">
        <v>163</v>
      </c>
      <c r="AU529" s="6" t="s">
        <v>74</v>
      </c>
      <c r="AY529" s="6" t="s">
        <v>133</v>
      </c>
      <c r="BE529" s="116">
        <f>IF($U$529="základní",$N$529,0)</f>
        <v>0</v>
      </c>
      <c r="BF529" s="116">
        <f>IF($U$529="snížená",$N$529,0)</f>
        <v>0</v>
      </c>
      <c r="BG529" s="116">
        <f>IF($U$529="zákl. přenesená",$N$529,0)</f>
        <v>0</v>
      </c>
      <c r="BH529" s="116">
        <f>IF($U$529="sníž. přenesená",$N$529,0)</f>
        <v>0</v>
      </c>
      <c r="BI529" s="116">
        <f>IF($U$529="nulová",$N$529,0)</f>
        <v>0</v>
      </c>
      <c r="BJ529" s="6" t="s">
        <v>74</v>
      </c>
      <c r="BK529" s="116">
        <f>ROUND($L$529*$K$529,2)</f>
        <v>0</v>
      </c>
      <c r="BL529" s="6" t="s">
        <v>219</v>
      </c>
      <c r="BM529" s="6" t="s">
        <v>731</v>
      </c>
    </row>
    <row r="530" spans="2:65" s="6" customFormat="1" ht="18.75" customHeight="1" x14ac:dyDescent="0.3">
      <c r="B530" s="117"/>
      <c r="E530" s="118" t="s">
        <v>1021</v>
      </c>
      <c r="F530" s="230" t="s">
        <v>732</v>
      </c>
      <c r="G530" s="231"/>
      <c r="H530" s="231"/>
      <c r="I530" s="231"/>
      <c r="K530" s="119">
        <v>44.422400000000003</v>
      </c>
      <c r="R530" s="120"/>
      <c r="T530" s="121"/>
      <c r="AA530" s="122"/>
      <c r="AT530" s="118" t="s">
        <v>141</v>
      </c>
      <c r="AU530" s="118" t="s">
        <v>74</v>
      </c>
      <c r="AV530" s="118" t="s">
        <v>84</v>
      </c>
      <c r="AW530" s="118" t="s">
        <v>94</v>
      </c>
      <c r="AX530" s="118" t="s">
        <v>67</v>
      </c>
      <c r="AY530" s="118" t="s">
        <v>133</v>
      </c>
    </row>
    <row r="531" spans="2:65" s="6" customFormat="1" ht="18.75" customHeight="1" x14ac:dyDescent="0.3">
      <c r="B531" s="123"/>
      <c r="E531" s="124"/>
      <c r="F531" s="232" t="s">
        <v>142</v>
      </c>
      <c r="G531" s="233"/>
      <c r="H531" s="233"/>
      <c r="I531" s="233"/>
      <c r="K531" s="125">
        <v>44.422400000000003</v>
      </c>
      <c r="R531" s="126"/>
      <c r="T531" s="127"/>
      <c r="AA531" s="128"/>
      <c r="AT531" s="124" t="s">
        <v>141</v>
      </c>
      <c r="AU531" s="124" t="s">
        <v>74</v>
      </c>
      <c r="AV531" s="124" t="s">
        <v>138</v>
      </c>
      <c r="AW531" s="124" t="s">
        <v>94</v>
      </c>
      <c r="AX531" s="124" t="s">
        <v>74</v>
      </c>
      <c r="AY531" s="124" t="s">
        <v>133</v>
      </c>
    </row>
    <row r="532" spans="2:65" s="6" customFormat="1" ht="27" customHeight="1" x14ac:dyDescent="0.3">
      <c r="B532" s="19"/>
      <c r="C532" s="109">
        <v>165</v>
      </c>
      <c r="D532" s="109" t="s">
        <v>134</v>
      </c>
      <c r="E532" s="110" t="s">
        <v>733</v>
      </c>
      <c r="F532" s="236" t="s">
        <v>734</v>
      </c>
      <c r="G532" s="235"/>
      <c r="H532" s="235"/>
      <c r="I532" s="235"/>
      <c r="J532" s="111" t="s">
        <v>158</v>
      </c>
      <c r="K532" s="112">
        <v>0.57499999999999996</v>
      </c>
      <c r="L532" s="234"/>
      <c r="M532" s="235"/>
      <c r="N532" s="234">
        <f>ROUND($L$532*$K$532,2)</f>
        <v>0</v>
      </c>
      <c r="O532" s="235"/>
      <c r="P532" s="235"/>
      <c r="Q532" s="235"/>
      <c r="R532" s="20"/>
      <c r="T532" s="113"/>
      <c r="U532" s="26" t="s">
        <v>32</v>
      </c>
      <c r="V532" s="114">
        <v>0</v>
      </c>
      <c r="W532" s="114">
        <f>$V$532*$K$532</f>
        <v>0</v>
      </c>
      <c r="X532" s="114">
        <v>0</v>
      </c>
      <c r="Y532" s="114">
        <f>$X$532*$K$532</f>
        <v>0</v>
      </c>
      <c r="Z532" s="114">
        <v>0</v>
      </c>
      <c r="AA532" s="115">
        <f>$Z$532*$K$532</f>
        <v>0</v>
      </c>
      <c r="AR532" s="6" t="s">
        <v>219</v>
      </c>
      <c r="AT532" s="6" t="s">
        <v>134</v>
      </c>
      <c r="AU532" s="6" t="s">
        <v>74</v>
      </c>
      <c r="AY532" s="6" t="s">
        <v>133</v>
      </c>
      <c r="BE532" s="116">
        <f>IF($U$532="základní",$N$532,0)</f>
        <v>0</v>
      </c>
      <c r="BF532" s="116">
        <f>IF($U$532="snížená",$N$532,0)</f>
        <v>0</v>
      </c>
      <c r="BG532" s="116">
        <f>IF($U$532="zákl. přenesená",$N$532,0)</f>
        <v>0</v>
      </c>
      <c r="BH532" s="116">
        <f>IF($U$532="sníž. přenesená",$N$532,0)</f>
        <v>0</v>
      </c>
      <c r="BI532" s="116">
        <f>IF($U$532="nulová",$N$532,0)</f>
        <v>0</v>
      </c>
      <c r="BJ532" s="6" t="s">
        <v>74</v>
      </c>
      <c r="BK532" s="116">
        <f>ROUND($L$532*$K$532,2)</f>
        <v>0</v>
      </c>
      <c r="BL532" s="6" t="s">
        <v>219</v>
      </c>
      <c r="BM532" s="6" t="s">
        <v>735</v>
      </c>
    </row>
    <row r="533" spans="2:65" s="159" customFormat="1" ht="27" customHeight="1" x14ac:dyDescent="0.3">
      <c r="B533" s="19"/>
      <c r="C533" s="171">
        <v>166</v>
      </c>
      <c r="D533" s="171" t="s">
        <v>134</v>
      </c>
      <c r="E533" s="172" t="s">
        <v>733</v>
      </c>
      <c r="F533" s="271" t="s">
        <v>1006</v>
      </c>
      <c r="G533" s="272" t="s">
        <v>1006</v>
      </c>
      <c r="H533" s="272" t="s">
        <v>1006</v>
      </c>
      <c r="I533" s="273" t="s">
        <v>1006</v>
      </c>
      <c r="J533" s="173" t="s">
        <v>137</v>
      </c>
      <c r="K533" s="174">
        <v>7</v>
      </c>
      <c r="L533" s="246"/>
      <c r="M533" s="245"/>
      <c r="N533" s="246">
        <f>ROUND($L$532*$K$532,2)</f>
        <v>0</v>
      </c>
      <c r="O533" s="245"/>
      <c r="P533" s="245"/>
      <c r="Q533" s="245"/>
      <c r="R533" s="20"/>
      <c r="T533" s="170"/>
      <c r="U533" s="26"/>
      <c r="V533" s="114"/>
      <c r="W533" s="114"/>
      <c r="X533" s="114"/>
      <c r="Y533" s="114"/>
      <c r="Z533" s="114"/>
      <c r="AA533" s="115"/>
      <c r="BE533" s="116"/>
      <c r="BF533" s="116"/>
      <c r="BG533" s="116"/>
      <c r="BH533" s="116"/>
      <c r="BI533" s="116"/>
      <c r="BK533" s="116"/>
    </row>
    <row r="534" spans="2:65" s="159" customFormat="1" ht="27" customHeight="1" x14ac:dyDescent="0.3">
      <c r="B534" s="19"/>
      <c r="C534" s="171">
        <v>167</v>
      </c>
      <c r="D534" s="171" t="s">
        <v>134</v>
      </c>
      <c r="E534" s="172" t="s">
        <v>733</v>
      </c>
      <c r="F534" s="271" t="s">
        <v>1007</v>
      </c>
      <c r="G534" s="272" t="s">
        <v>1007</v>
      </c>
      <c r="H534" s="272" t="s">
        <v>1007</v>
      </c>
      <c r="I534" s="273" t="s">
        <v>1007</v>
      </c>
      <c r="J534" s="173" t="s">
        <v>137</v>
      </c>
      <c r="K534" s="174">
        <v>8</v>
      </c>
      <c r="L534" s="246"/>
      <c r="M534" s="245"/>
      <c r="N534" s="246">
        <f>ROUND($L$532*$K$532,2)</f>
        <v>0</v>
      </c>
      <c r="O534" s="245"/>
      <c r="P534" s="245"/>
      <c r="Q534" s="245"/>
      <c r="R534" s="20"/>
      <c r="T534" s="170"/>
      <c r="U534" s="26"/>
      <c r="V534" s="114"/>
      <c r="W534" s="114"/>
      <c r="X534" s="114"/>
      <c r="Y534" s="114"/>
      <c r="Z534" s="114"/>
      <c r="AA534" s="115"/>
      <c r="BE534" s="116"/>
      <c r="BF534" s="116"/>
      <c r="BG534" s="116"/>
      <c r="BH534" s="116"/>
      <c r="BI534" s="116"/>
      <c r="BK534" s="116"/>
    </row>
    <row r="535" spans="2:65" s="159" customFormat="1" ht="27" customHeight="1" x14ac:dyDescent="0.3">
      <c r="B535" s="19"/>
      <c r="C535" s="171">
        <v>168</v>
      </c>
      <c r="D535" s="171" t="s">
        <v>134</v>
      </c>
      <c r="E535" s="172" t="s">
        <v>733</v>
      </c>
      <c r="F535" s="271" t="s">
        <v>1020</v>
      </c>
      <c r="G535" s="272" t="s">
        <v>1008</v>
      </c>
      <c r="H535" s="272" t="s">
        <v>1008</v>
      </c>
      <c r="I535" s="273" t="s">
        <v>1008</v>
      </c>
      <c r="J535" s="173" t="s">
        <v>137</v>
      </c>
      <c r="K535" s="174">
        <v>52.4</v>
      </c>
      <c r="L535" s="246"/>
      <c r="M535" s="245"/>
      <c r="N535" s="246">
        <f>ROUND($L$532*$K$532,2)</f>
        <v>0</v>
      </c>
      <c r="O535" s="245"/>
      <c r="P535" s="245"/>
      <c r="Q535" s="245"/>
      <c r="R535" s="20"/>
      <c r="T535" s="170"/>
      <c r="U535" s="26"/>
      <c r="V535" s="114"/>
      <c r="W535" s="114"/>
      <c r="X535" s="114"/>
      <c r="Y535" s="114"/>
      <c r="Z535" s="114"/>
      <c r="AA535" s="115"/>
      <c r="BE535" s="116"/>
      <c r="BF535" s="116"/>
      <c r="BG535" s="116"/>
      <c r="BH535" s="116"/>
      <c r="BI535" s="116"/>
      <c r="BK535" s="116"/>
    </row>
    <row r="536" spans="2:65" s="100" customFormat="1" ht="37.5" customHeight="1" x14ac:dyDescent="0.35">
      <c r="B536" s="101"/>
      <c r="D536" s="102" t="s">
        <v>116</v>
      </c>
      <c r="E536" s="102"/>
      <c r="F536" s="102"/>
      <c r="G536" s="102"/>
      <c r="H536" s="102"/>
      <c r="I536" s="102"/>
      <c r="J536" s="102"/>
      <c r="K536" s="102"/>
      <c r="L536" s="102"/>
      <c r="M536" s="102"/>
      <c r="N536" s="225">
        <f>N537+N543+N547</f>
        <v>0</v>
      </c>
      <c r="O536" s="226"/>
      <c r="P536" s="226"/>
      <c r="Q536" s="226"/>
      <c r="R536" s="104"/>
      <c r="T536" s="105"/>
      <c r="W536" s="106">
        <f>SUM($W$537:$W$550)</f>
        <v>41.012464000000001</v>
      </c>
      <c r="Y536" s="106">
        <f>SUM($Y$537:$Y$550)</f>
        <v>3.1926880000000005E-2</v>
      </c>
      <c r="AA536" s="107">
        <f>SUM($AA$537:$AA$550)</f>
        <v>0</v>
      </c>
      <c r="AR536" s="103" t="s">
        <v>84</v>
      </c>
      <c r="AT536" s="103" t="s">
        <v>66</v>
      </c>
      <c r="AU536" s="103" t="s">
        <v>67</v>
      </c>
      <c r="AY536" s="103" t="s">
        <v>133</v>
      </c>
      <c r="BK536" s="108">
        <f>SUM($BK$537:$BK$550)</f>
        <v>0</v>
      </c>
    </row>
    <row r="537" spans="2:65" s="6" customFormat="1" ht="15.75" customHeight="1" x14ac:dyDescent="0.3">
      <c r="B537" s="19"/>
      <c r="C537" s="109">
        <v>169</v>
      </c>
      <c r="D537" s="109" t="s">
        <v>134</v>
      </c>
      <c r="E537" s="110" t="s">
        <v>736</v>
      </c>
      <c r="F537" s="236" t="s">
        <v>737</v>
      </c>
      <c r="G537" s="235"/>
      <c r="H537" s="235"/>
      <c r="I537" s="235"/>
      <c r="J537" s="111" t="s">
        <v>137</v>
      </c>
      <c r="K537" s="112">
        <v>49.594999999999999</v>
      </c>
      <c r="L537" s="234"/>
      <c r="M537" s="235"/>
      <c r="N537" s="234">
        <f>ROUND($L$537*$K$537,2)</f>
        <v>0</v>
      </c>
      <c r="O537" s="235"/>
      <c r="P537" s="235"/>
      <c r="Q537" s="235"/>
      <c r="R537" s="20"/>
      <c r="T537" s="113"/>
      <c r="U537" s="26" t="s">
        <v>32</v>
      </c>
      <c r="V537" s="114">
        <v>0</v>
      </c>
      <c r="W537" s="114">
        <f>$V$537*$K$537</f>
        <v>0</v>
      </c>
      <c r="X537" s="114">
        <v>4.8000000000000001E-4</v>
      </c>
      <c r="Y537" s="114">
        <f>$X$537*$K$537</f>
        <v>2.38056E-2</v>
      </c>
      <c r="Z537" s="114">
        <v>0</v>
      </c>
      <c r="AA537" s="115">
        <f>$Z$537*$K$537</f>
        <v>0</v>
      </c>
      <c r="AR537" s="6" t="s">
        <v>219</v>
      </c>
      <c r="AT537" s="6" t="s">
        <v>134</v>
      </c>
      <c r="AU537" s="6" t="s">
        <v>74</v>
      </c>
      <c r="AY537" s="6" t="s">
        <v>133</v>
      </c>
      <c r="BE537" s="116">
        <f>IF($U$537="základní",$N$537,0)</f>
        <v>0</v>
      </c>
      <c r="BF537" s="116">
        <f>IF($U$537="snížená",$N$537,0)</f>
        <v>0</v>
      </c>
      <c r="BG537" s="116">
        <f>IF($U$537="zákl. přenesená",$N$537,0)</f>
        <v>0</v>
      </c>
      <c r="BH537" s="116">
        <f>IF($U$537="sníž. přenesená",$N$537,0)</f>
        <v>0</v>
      </c>
      <c r="BI537" s="116">
        <f>IF($U$537="nulová",$N$537,0)</f>
        <v>0</v>
      </c>
      <c r="BJ537" s="6" t="s">
        <v>74</v>
      </c>
      <c r="BK537" s="116">
        <f>ROUND($L$537*$K$537,2)</f>
        <v>0</v>
      </c>
      <c r="BL537" s="6" t="s">
        <v>219</v>
      </c>
      <c r="BM537" s="6" t="s">
        <v>738</v>
      </c>
    </row>
    <row r="538" spans="2:65" s="6" customFormat="1" ht="18.75" customHeight="1" x14ac:dyDescent="0.3">
      <c r="B538" s="133"/>
      <c r="E538" s="134"/>
      <c r="F538" s="228" t="s">
        <v>485</v>
      </c>
      <c r="G538" s="229"/>
      <c r="H538" s="229"/>
      <c r="I538" s="229"/>
      <c r="K538" s="134"/>
      <c r="R538" s="135"/>
      <c r="T538" s="136"/>
      <c r="AA538" s="137"/>
      <c r="AT538" s="134" t="s">
        <v>141</v>
      </c>
      <c r="AU538" s="134" t="s">
        <v>74</v>
      </c>
      <c r="AV538" s="134" t="s">
        <v>74</v>
      </c>
      <c r="AW538" s="134" t="s">
        <v>94</v>
      </c>
      <c r="AX538" s="134" t="s">
        <v>67</v>
      </c>
      <c r="AY538" s="134" t="s">
        <v>133</v>
      </c>
    </row>
    <row r="539" spans="2:65" s="6" customFormat="1" ht="18.75" customHeight="1" x14ac:dyDescent="0.3">
      <c r="B539" s="133"/>
      <c r="E539" s="134"/>
      <c r="F539" s="228" t="s">
        <v>739</v>
      </c>
      <c r="G539" s="229"/>
      <c r="H539" s="229"/>
      <c r="I539" s="229"/>
      <c r="K539" s="134"/>
      <c r="R539" s="135"/>
      <c r="T539" s="136"/>
      <c r="AA539" s="137"/>
      <c r="AT539" s="134" t="s">
        <v>141</v>
      </c>
      <c r="AU539" s="134" t="s">
        <v>74</v>
      </c>
      <c r="AV539" s="134" t="s">
        <v>74</v>
      </c>
      <c r="AW539" s="134" t="s">
        <v>94</v>
      </c>
      <c r="AX539" s="134" t="s">
        <v>67</v>
      </c>
      <c r="AY539" s="134" t="s">
        <v>133</v>
      </c>
    </row>
    <row r="540" spans="2:65" s="6" customFormat="1" ht="32.25" customHeight="1" x14ac:dyDescent="0.3">
      <c r="B540" s="117"/>
      <c r="E540" s="118"/>
      <c r="F540" s="230" t="s">
        <v>740</v>
      </c>
      <c r="G540" s="231"/>
      <c r="H540" s="231"/>
      <c r="I540" s="231"/>
      <c r="K540" s="119">
        <v>25.895</v>
      </c>
      <c r="R540" s="120"/>
      <c r="T540" s="121"/>
      <c r="AA540" s="122"/>
      <c r="AT540" s="118" t="s">
        <v>141</v>
      </c>
      <c r="AU540" s="118" t="s">
        <v>74</v>
      </c>
      <c r="AV540" s="118" t="s">
        <v>84</v>
      </c>
      <c r="AW540" s="118" t="s">
        <v>94</v>
      </c>
      <c r="AX540" s="118" t="s">
        <v>67</v>
      </c>
      <c r="AY540" s="118" t="s">
        <v>133</v>
      </c>
    </row>
    <row r="541" spans="2:65" s="6" customFormat="1" ht="18.75" customHeight="1" x14ac:dyDescent="0.3">
      <c r="B541" s="117"/>
      <c r="E541" s="118"/>
      <c r="F541" s="230" t="s">
        <v>741</v>
      </c>
      <c r="G541" s="231"/>
      <c r="H541" s="231"/>
      <c r="I541" s="231"/>
      <c r="K541" s="119">
        <v>23.7</v>
      </c>
      <c r="R541" s="120"/>
      <c r="T541" s="121"/>
      <c r="AA541" s="122"/>
      <c r="AT541" s="118" t="s">
        <v>141</v>
      </c>
      <c r="AU541" s="118" t="s">
        <v>74</v>
      </c>
      <c r="AV541" s="118" t="s">
        <v>84</v>
      </c>
      <c r="AW541" s="118" t="s">
        <v>94</v>
      </c>
      <c r="AX541" s="118" t="s">
        <v>67</v>
      </c>
      <c r="AY541" s="118" t="s">
        <v>133</v>
      </c>
    </row>
    <row r="542" spans="2:65" s="6" customFormat="1" ht="18.75" customHeight="1" x14ac:dyDescent="0.3">
      <c r="B542" s="123"/>
      <c r="E542" s="124"/>
      <c r="F542" s="232" t="s">
        <v>142</v>
      </c>
      <c r="G542" s="233"/>
      <c r="H542" s="233"/>
      <c r="I542" s="233"/>
      <c r="K542" s="125">
        <v>49.594999999999999</v>
      </c>
      <c r="R542" s="126"/>
      <c r="T542" s="127"/>
      <c r="AA542" s="128"/>
      <c r="AT542" s="124" t="s">
        <v>141</v>
      </c>
      <c r="AU542" s="124" t="s">
        <v>74</v>
      </c>
      <c r="AV542" s="124" t="s">
        <v>138</v>
      </c>
      <c r="AW542" s="124" t="s">
        <v>94</v>
      </c>
      <c r="AX542" s="124" t="s">
        <v>74</v>
      </c>
      <c r="AY542" s="124" t="s">
        <v>133</v>
      </c>
    </row>
    <row r="543" spans="2:65" s="6" customFormat="1" ht="39" customHeight="1" x14ac:dyDescent="0.3">
      <c r="B543" s="19"/>
      <c r="C543" s="109">
        <v>170</v>
      </c>
      <c r="D543" s="109" t="s">
        <v>134</v>
      </c>
      <c r="E543" s="110" t="s">
        <v>742</v>
      </c>
      <c r="F543" s="236" t="s">
        <v>743</v>
      </c>
      <c r="G543" s="235"/>
      <c r="H543" s="235"/>
      <c r="I543" s="235"/>
      <c r="J543" s="111" t="s">
        <v>137</v>
      </c>
      <c r="K543" s="112">
        <v>203.03200000000001</v>
      </c>
      <c r="L543" s="234"/>
      <c r="M543" s="235"/>
      <c r="N543" s="234">
        <f>ROUND($L$543*$K$543,2)</f>
        <v>0</v>
      </c>
      <c r="O543" s="235"/>
      <c r="P543" s="235"/>
      <c r="Q543" s="235"/>
      <c r="R543" s="20"/>
      <c r="T543" s="113"/>
      <c r="U543" s="26" t="s">
        <v>32</v>
      </c>
      <c r="V543" s="114">
        <v>0.20200000000000001</v>
      </c>
      <c r="W543" s="114">
        <f>$V$543*$K$543</f>
        <v>41.012464000000001</v>
      </c>
      <c r="X543" s="114">
        <v>4.0000000000000003E-5</v>
      </c>
      <c r="Y543" s="114">
        <f>$X$543*$K$543</f>
        <v>8.1212800000000016E-3</v>
      </c>
      <c r="Z543" s="114">
        <v>0</v>
      </c>
      <c r="AA543" s="115">
        <f>$Z$543*$K$543</f>
        <v>0</v>
      </c>
      <c r="AR543" s="6" t="s">
        <v>219</v>
      </c>
      <c r="AT543" s="6" t="s">
        <v>134</v>
      </c>
      <c r="AU543" s="6" t="s">
        <v>74</v>
      </c>
      <c r="AY543" s="6" t="s">
        <v>133</v>
      </c>
      <c r="BE543" s="116">
        <f>IF($U$543="základní",$N$543,0)</f>
        <v>0</v>
      </c>
      <c r="BF543" s="116">
        <f>IF($U$543="snížená",$N$543,0)</f>
        <v>0</v>
      </c>
      <c r="BG543" s="116">
        <f>IF($U$543="zákl. přenesená",$N$543,0)</f>
        <v>0</v>
      </c>
      <c r="BH543" s="116">
        <f>IF($U$543="sníž. přenesená",$N$543,0)</f>
        <v>0</v>
      </c>
      <c r="BI543" s="116">
        <f>IF($U$543="nulová",$N$543,0)</f>
        <v>0</v>
      </c>
      <c r="BJ543" s="6" t="s">
        <v>74</v>
      </c>
      <c r="BK543" s="116">
        <f>ROUND($L$543*$K$543,2)</f>
        <v>0</v>
      </c>
      <c r="BL543" s="6" t="s">
        <v>219</v>
      </c>
      <c r="BM543" s="6" t="s">
        <v>744</v>
      </c>
    </row>
    <row r="544" spans="2:65" s="6" customFormat="1" ht="18.75" customHeight="1" x14ac:dyDescent="0.3">
      <c r="B544" s="117"/>
      <c r="E544" s="118"/>
      <c r="F544" s="230" t="s">
        <v>745</v>
      </c>
      <c r="G544" s="231"/>
      <c r="H544" s="231"/>
      <c r="I544" s="231"/>
      <c r="K544" s="119">
        <v>117.58</v>
      </c>
      <c r="R544" s="120"/>
      <c r="T544" s="121"/>
      <c r="AA544" s="122"/>
      <c r="AT544" s="118" t="s">
        <v>141</v>
      </c>
      <c r="AU544" s="118" t="s">
        <v>74</v>
      </c>
      <c r="AV544" s="118" t="s">
        <v>84</v>
      </c>
      <c r="AW544" s="118" t="s">
        <v>94</v>
      </c>
      <c r="AX544" s="118" t="s">
        <v>67</v>
      </c>
      <c r="AY544" s="118" t="s">
        <v>133</v>
      </c>
    </row>
    <row r="545" spans="2:65" s="6" customFormat="1" ht="18.75" customHeight="1" x14ac:dyDescent="0.3">
      <c r="B545" s="117"/>
      <c r="E545" s="118"/>
      <c r="F545" s="230" t="s">
        <v>746</v>
      </c>
      <c r="G545" s="231"/>
      <c r="H545" s="231"/>
      <c r="I545" s="231"/>
      <c r="K545" s="119">
        <v>85.452399999999997</v>
      </c>
      <c r="R545" s="120"/>
      <c r="T545" s="121"/>
      <c r="AA545" s="122"/>
      <c r="AT545" s="118" t="s">
        <v>141</v>
      </c>
      <c r="AU545" s="118" t="s">
        <v>74</v>
      </c>
      <c r="AV545" s="118" t="s">
        <v>84</v>
      </c>
      <c r="AW545" s="118" t="s">
        <v>94</v>
      </c>
      <c r="AX545" s="118" t="s">
        <v>67</v>
      </c>
      <c r="AY545" s="118" t="s">
        <v>133</v>
      </c>
    </row>
    <row r="546" spans="2:65" s="6" customFormat="1" ht="18.75" customHeight="1" x14ac:dyDescent="0.3">
      <c r="B546" s="123"/>
      <c r="E546" s="124"/>
      <c r="F546" s="232" t="s">
        <v>142</v>
      </c>
      <c r="G546" s="233"/>
      <c r="H546" s="233"/>
      <c r="I546" s="233"/>
      <c r="K546" s="125">
        <v>203.0324</v>
      </c>
      <c r="R546" s="126"/>
      <c r="T546" s="127"/>
      <c r="AA546" s="128"/>
      <c r="AT546" s="124" t="s">
        <v>141</v>
      </c>
      <c r="AU546" s="124" t="s">
        <v>74</v>
      </c>
      <c r="AV546" s="124" t="s">
        <v>138</v>
      </c>
      <c r="AW546" s="124" t="s">
        <v>94</v>
      </c>
      <c r="AX546" s="124" t="s">
        <v>74</v>
      </c>
      <c r="AY546" s="124" t="s">
        <v>133</v>
      </c>
    </row>
    <row r="547" spans="2:65" s="6" customFormat="1" ht="15.75" customHeight="1" x14ac:dyDescent="0.3">
      <c r="B547" s="19"/>
      <c r="C547" s="109">
        <v>171</v>
      </c>
      <c r="D547" s="109" t="s">
        <v>134</v>
      </c>
      <c r="E547" s="110" t="s">
        <v>747</v>
      </c>
      <c r="F547" s="236" t="s">
        <v>748</v>
      </c>
      <c r="G547" s="235"/>
      <c r="H547" s="235"/>
      <c r="I547" s="235"/>
      <c r="J547" s="111" t="s">
        <v>137</v>
      </c>
      <c r="K547" s="112">
        <v>23.7</v>
      </c>
      <c r="L547" s="234"/>
      <c r="M547" s="235"/>
      <c r="N547" s="234">
        <f>ROUND($L$547*$K$547,2)</f>
        <v>0</v>
      </c>
      <c r="O547" s="235"/>
      <c r="P547" s="235"/>
      <c r="Q547" s="235"/>
      <c r="R547" s="20"/>
      <c r="T547" s="113"/>
      <c r="U547" s="26" t="s">
        <v>32</v>
      </c>
      <c r="V547" s="114">
        <v>0</v>
      </c>
      <c r="W547" s="114">
        <f>$V$547*$K$547</f>
        <v>0</v>
      </c>
      <c r="X547" s="114">
        <v>0</v>
      </c>
      <c r="Y547" s="114">
        <f>$X$547*$K$547</f>
        <v>0</v>
      </c>
      <c r="Z547" s="114">
        <v>0</v>
      </c>
      <c r="AA547" s="115">
        <f>$Z$547*$K$547</f>
        <v>0</v>
      </c>
      <c r="AR547" s="6" t="s">
        <v>219</v>
      </c>
      <c r="AT547" s="6" t="s">
        <v>134</v>
      </c>
      <c r="AU547" s="6" t="s">
        <v>74</v>
      </c>
      <c r="AY547" s="6" t="s">
        <v>133</v>
      </c>
      <c r="BE547" s="116">
        <f>IF($U$547="základní",$N$547,0)</f>
        <v>0</v>
      </c>
      <c r="BF547" s="116">
        <f>IF($U$547="snížená",$N$547,0)</f>
        <v>0</v>
      </c>
      <c r="BG547" s="116">
        <f>IF($U$547="zákl. přenesená",$N$547,0)</f>
        <v>0</v>
      </c>
      <c r="BH547" s="116">
        <f>IF($U$547="sníž. přenesená",$N$547,0)</f>
        <v>0</v>
      </c>
      <c r="BI547" s="116">
        <f>IF($U$547="nulová",$N$547,0)</f>
        <v>0</v>
      </c>
      <c r="BJ547" s="6" t="s">
        <v>74</v>
      </c>
      <c r="BK547" s="116">
        <f>ROUND($L$547*$K$547,2)</f>
        <v>0</v>
      </c>
      <c r="BL547" s="6" t="s">
        <v>219</v>
      </c>
      <c r="BM547" s="6" t="s">
        <v>749</v>
      </c>
    </row>
    <row r="548" spans="2:65" s="6" customFormat="1" ht="18.75" customHeight="1" x14ac:dyDescent="0.3">
      <c r="B548" s="133"/>
      <c r="E548" s="134"/>
      <c r="F548" s="228" t="s">
        <v>485</v>
      </c>
      <c r="G548" s="229"/>
      <c r="H548" s="229"/>
      <c r="I548" s="229"/>
      <c r="K548" s="134"/>
      <c r="R548" s="135"/>
      <c r="T548" s="136"/>
      <c r="AA548" s="137"/>
      <c r="AT548" s="134" t="s">
        <v>141</v>
      </c>
      <c r="AU548" s="134" t="s">
        <v>74</v>
      </c>
      <c r="AV548" s="134" t="s">
        <v>74</v>
      </c>
      <c r="AW548" s="134" t="s">
        <v>94</v>
      </c>
      <c r="AX548" s="134" t="s">
        <v>67</v>
      </c>
      <c r="AY548" s="134" t="s">
        <v>133</v>
      </c>
    </row>
    <row r="549" spans="2:65" s="6" customFormat="1" ht="18.75" customHeight="1" x14ac:dyDescent="0.3">
      <c r="B549" s="117"/>
      <c r="E549" s="118"/>
      <c r="F549" s="230" t="s">
        <v>741</v>
      </c>
      <c r="G549" s="231"/>
      <c r="H549" s="231"/>
      <c r="I549" s="231"/>
      <c r="K549" s="119">
        <v>23.7</v>
      </c>
      <c r="R549" s="120"/>
      <c r="T549" s="121"/>
      <c r="AA549" s="122"/>
      <c r="AT549" s="118" t="s">
        <v>141</v>
      </c>
      <c r="AU549" s="118" t="s">
        <v>74</v>
      </c>
      <c r="AV549" s="118" t="s">
        <v>84</v>
      </c>
      <c r="AW549" s="118" t="s">
        <v>94</v>
      </c>
      <c r="AX549" s="118" t="s">
        <v>67</v>
      </c>
      <c r="AY549" s="118" t="s">
        <v>133</v>
      </c>
    </row>
    <row r="550" spans="2:65" s="6" customFormat="1" ht="18.75" customHeight="1" x14ac:dyDescent="0.3">
      <c r="B550" s="123"/>
      <c r="E550" s="124"/>
      <c r="F550" s="232" t="s">
        <v>142</v>
      </c>
      <c r="G550" s="233"/>
      <c r="H550" s="233"/>
      <c r="I550" s="233"/>
      <c r="K550" s="125">
        <v>23.7</v>
      </c>
      <c r="R550" s="126"/>
      <c r="T550" s="127"/>
      <c r="AA550" s="128"/>
      <c r="AT550" s="124" t="s">
        <v>141</v>
      </c>
      <c r="AU550" s="124" t="s">
        <v>74</v>
      </c>
      <c r="AV550" s="124" t="s">
        <v>138</v>
      </c>
      <c r="AW550" s="124" t="s">
        <v>94</v>
      </c>
      <c r="AX550" s="124" t="s">
        <v>74</v>
      </c>
      <c r="AY550" s="124" t="s">
        <v>133</v>
      </c>
    </row>
    <row r="551" spans="2:65" s="100" customFormat="1" ht="37.5" customHeight="1" x14ac:dyDescent="0.35">
      <c r="B551" s="101"/>
      <c r="D551" s="102" t="s">
        <v>117</v>
      </c>
      <c r="E551" s="102"/>
      <c r="F551" s="102"/>
      <c r="G551" s="102"/>
      <c r="H551" s="102"/>
      <c r="I551" s="102"/>
      <c r="J551" s="102"/>
      <c r="K551" s="102"/>
      <c r="L551" s="102"/>
      <c r="M551" s="102"/>
      <c r="N551" s="225">
        <f>N552</f>
        <v>0</v>
      </c>
      <c r="O551" s="226"/>
      <c r="P551" s="226"/>
      <c r="Q551" s="226"/>
      <c r="R551" s="104"/>
      <c r="T551" s="105"/>
      <c r="W551" s="106">
        <f>SUM($W$552:$W$554)</f>
        <v>0</v>
      </c>
      <c r="Y551" s="106">
        <f>SUM($Y$552:$Y$554)</f>
        <v>0</v>
      </c>
      <c r="AA551" s="107">
        <f>SUM($AA$552:$AA$554)</f>
        <v>0</v>
      </c>
      <c r="AR551" s="103" t="s">
        <v>84</v>
      </c>
      <c r="AT551" s="103" t="s">
        <v>66</v>
      </c>
      <c r="AU551" s="103" t="s">
        <v>67</v>
      </c>
      <c r="AY551" s="103" t="s">
        <v>133</v>
      </c>
      <c r="BK551" s="108">
        <f>SUM($BK$552:$BK$554)</f>
        <v>0</v>
      </c>
    </row>
    <row r="552" spans="2:65" s="6" customFormat="1" ht="15.75" customHeight="1" x14ac:dyDescent="0.3">
      <c r="B552" s="19"/>
      <c r="C552" s="109">
        <v>172</v>
      </c>
      <c r="D552" s="109" t="s">
        <v>134</v>
      </c>
      <c r="E552" s="110" t="s">
        <v>750</v>
      </c>
      <c r="F552" s="236" t="s">
        <v>751</v>
      </c>
      <c r="G552" s="235"/>
      <c r="H552" s="235"/>
      <c r="I552" s="235"/>
      <c r="J552" s="111" t="s">
        <v>137</v>
      </c>
      <c r="K552" s="112">
        <v>379.17500000000001</v>
      </c>
      <c r="L552" s="234"/>
      <c r="M552" s="235"/>
      <c r="N552" s="234">
        <f>ROUND($L$552*$K$552,2)</f>
        <v>0</v>
      </c>
      <c r="O552" s="235"/>
      <c r="P552" s="235"/>
      <c r="Q552" s="235"/>
      <c r="R552" s="20"/>
      <c r="T552" s="113"/>
      <c r="U552" s="26" t="s">
        <v>32</v>
      </c>
      <c r="V552" s="114">
        <v>0</v>
      </c>
      <c r="W552" s="114">
        <f>$V$552*$K$552</f>
        <v>0</v>
      </c>
      <c r="X552" s="114">
        <v>0</v>
      </c>
      <c r="Y552" s="114">
        <f>$X$552*$K$552</f>
        <v>0</v>
      </c>
      <c r="Z552" s="114">
        <v>0</v>
      </c>
      <c r="AA552" s="115">
        <f>$Z$552*$K$552</f>
        <v>0</v>
      </c>
      <c r="AR552" s="6" t="s">
        <v>219</v>
      </c>
      <c r="AT552" s="6" t="s">
        <v>134</v>
      </c>
      <c r="AU552" s="6" t="s">
        <v>74</v>
      </c>
      <c r="AY552" s="6" t="s">
        <v>133</v>
      </c>
      <c r="BE552" s="116">
        <f>IF($U$552="základní",$N$552,0)</f>
        <v>0</v>
      </c>
      <c r="BF552" s="116">
        <f>IF($U$552="snížená",$N$552,0)</f>
        <v>0</v>
      </c>
      <c r="BG552" s="116">
        <f>IF($U$552="zákl. přenesená",$N$552,0)</f>
        <v>0</v>
      </c>
      <c r="BH552" s="116">
        <f>IF($U$552="sníž. přenesená",$N$552,0)</f>
        <v>0</v>
      </c>
      <c r="BI552" s="116">
        <f>IF($U$552="nulová",$N$552,0)</f>
        <v>0</v>
      </c>
      <c r="BJ552" s="6" t="s">
        <v>74</v>
      </c>
      <c r="BK552" s="116">
        <f>ROUND($L$552*$K$552,2)</f>
        <v>0</v>
      </c>
      <c r="BL552" s="6" t="s">
        <v>219</v>
      </c>
      <c r="BM552" s="6" t="s">
        <v>752</v>
      </c>
    </row>
    <row r="553" spans="2:65" s="6" customFormat="1" ht="32.25" customHeight="1" x14ac:dyDescent="0.3">
      <c r="B553" s="117"/>
      <c r="E553" s="118"/>
      <c r="F553" s="230" t="s">
        <v>753</v>
      </c>
      <c r="G553" s="231"/>
      <c r="H553" s="231"/>
      <c r="I553" s="231"/>
      <c r="K553" s="119">
        <v>379.1746</v>
      </c>
      <c r="R553" s="120"/>
      <c r="T553" s="121"/>
      <c r="AA553" s="122"/>
      <c r="AT553" s="118" t="s">
        <v>141</v>
      </c>
      <c r="AU553" s="118" t="s">
        <v>74</v>
      </c>
      <c r="AV553" s="118" t="s">
        <v>84</v>
      </c>
      <c r="AW553" s="118" t="s">
        <v>94</v>
      </c>
      <c r="AX553" s="118" t="s">
        <v>67</v>
      </c>
      <c r="AY553" s="118" t="s">
        <v>133</v>
      </c>
    </row>
    <row r="554" spans="2:65" s="6" customFormat="1" ht="18.75" customHeight="1" x14ac:dyDescent="0.3">
      <c r="B554" s="123"/>
      <c r="E554" s="124"/>
      <c r="F554" s="232" t="s">
        <v>142</v>
      </c>
      <c r="G554" s="233"/>
      <c r="H554" s="233"/>
      <c r="I554" s="233"/>
      <c r="K554" s="125">
        <v>379.1746</v>
      </c>
      <c r="R554" s="126"/>
      <c r="T554" s="138"/>
      <c r="U554" s="139"/>
      <c r="V554" s="139"/>
      <c r="W554" s="139"/>
      <c r="X554" s="139"/>
      <c r="Y554" s="139"/>
      <c r="Z554" s="139"/>
      <c r="AA554" s="140"/>
      <c r="AT554" s="124" t="s">
        <v>141</v>
      </c>
      <c r="AU554" s="124" t="s">
        <v>74</v>
      </c>
      <c r="AV554" s="124" t="s">
        <v>138</v>
      </c>
      <c r="AW554" s="124" t="s">
        <v>94</v>
      </c>
      <c r="AX554" s="124" t="s">
        <v>74</v>
      </c>
      <c r="AY554" s="124" t="s">
        <v>133</v>
      </c>
    </row>
    <row r="555" spans="2:65" s="6" customFormat="1" ht="7.5" customHeight="1" x14ac:dyDescent="0.3">
      <c r="B555" s="41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3"/>
      <c r="AT555" s="2"/>
    </row>
  </sheetData>
  <mergeCells count="844">
    <mergeCell ref="L512:M512"/>
    <mergeCell ref="N512:Q512"/>
    <mergeCell ref="F533:I533"/>
    <mergeCell ref="L533:M533"/>
    <mergeCell ref="N533:Q533"/>
    <mergeCell ref="F534:I534"/>
    <mergeCell ref="L534:M534"/>
    <mergeCell ref="N534:Q534"/>
    <mergeCell ref="F535:I535"/>
    <mergeCell ref="L535:M535"/>
    <mergeCell ref="N535:Q535"/>
    <mergeCell ref="F519:I519"/>
    <mergeCell ref="L519:M519"/>
    <mergeCell ref="N519:Q519"/>
    <mergeCell ref="F520:I520"/>
    <mergeCell ref="F521:I521"/>
    <mergeCell ref="F522:I522"/>
    <mergeCell ref="L522:M522"/>
    <mergeCell ref="N522:Q522"/>
    <mergeCell ref="F524:I524"/>
    <mergeCell ref="L524:M524"/>
    <mergeCell ref="N524:Q524"/>
    <mergeCell ref="N523:Q523"/>
    <mergeCell ref="N409:Q409"/>
    <mergeCell ref="L409:M409"/>
    <mergeCell ref="F409:I409"/>
    <mergeCell ref="F408:I408"/>
    <mergeCell ref="F407:I407"/>
    <mergeCell ref="N406:Q406"/>
    <mergeCell ref="L406:M406"/>
    <mergeCell ref="F406:I406"/>
    <mergeCell ref="F301:I301"/>
    <mergeCell ref="L301:M301"/>
    <mergeCell ref="N301:Q301"/>
    <mergeCell ref="F320:I320"/>
    <mergeCell ref="L320:M320"/>
    <mergeCell ref="N320:Q320"/>
    <mergeCell ref="F321:I321"/>
    <mergeCell ref="L321:M321"/>
    <mergeCell ref="N321:Q321"/>
    <mergeCell ref="F302:I302"/>
    <mergeCell ref="L302:M302"/>
    <mergeCell ref="N302:Q302"/>
    <mergeCell ref="F303:I303"/>
    <mergeCell ref="L303:M303"/>
    <mergeCell ref="N303:Q303"/>
    <mergeCell ref="F381:I381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3:Q113"/>
    <mergeCell ref="L116:Q116"/>
    <mergeCell ref="C122:Q122"/>
    <mergeCell ref="F124:P124"/>
    <mergeCell ref="D114:M114"/>
    <mergeCell ref="F125:P125"/>
    <mergeCell ref="M127:P127"/>
    <mergeCell ref="M129:Q129"/>
    <mergeCell ref="M130:Q130"/>
    <mergeCell ref="F132:I132"/>
    <mergeCell ref="L132:M132"/>
    <mergeCell ref="N132:Q132"/>
    <mergeCell ref="F135:I135"/>
    <mergeCell ref="L135:M135"/>
    <mergeCell ref="N135:Q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200:I200"/>
    <mergeCell ref="F201:I201"/>
    <mergeCell ref="F203:I203"/>
    <mergeCell ref="L203:M203"/>
    <mergeCell ref="N203:Q203"/>
    <mergeCell ref="F204:I204"/>
    <mergeCell ref="F205:I205"/>
    <mergeCell ref="F206:I206"/>
    <mergeCell ref="L206:M206"/>
    <mergeCell ref="N206:Q206"/>
    <mergeCell ref="F207:I207"/>
    <mergeCell ref="F208:I208"/>
    <mergeCell ref="F209:I209"/>
    <mergeCell ref="F210:I210"/>
    <mergeCell ref="F211:I211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L222:M222"/>
    <mergeCell ref="N222:Q222"/>
    <mergeCell ref="F224:I224"/>
    <mergeCell ref="L224:M224"/>
    <mergeCell ref="N224:Q224"/>
    <mergeCell ref="F225:I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L231:M231"/>
    <mergeCell ref="N231:Q231"/>
    <mergeCell ref="F232:I232"/>
    <mergeCell ref="L232:M232"/>
    <mergeCell ref="N232:Q232"/>
    <mergeCell ref="F233:I233"/>
    <mergeCell ref="F234:I234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4:I254"/>
    <mergeCell ref="L254:M254"/>
    <mergeCell ref="N254:Q254"/>
    <mergeCell ref="F255:I255"/>
    <mergeCell ref="F256:I256"/>
    <mergeCell ref="F257:I257"/>
    <mergeCell ref="F259:I259"/>
    <mergeCell ref="L259:M259"/>
    <mergeCell ref="N259:Q259"/>
    <mergeCell ref="F260:I260"/>
    <mergeCell ref="F261:I261"/>
    <mergeCell ref="F262:I262"/>
    <mergeCell ref="F263:I263"/>
    <mergeCell ref="F264:I264"/>
    <mergeCell ref="F265:I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70:I270"/>
    <mergeCell ref="L270:M270"/>
    <mergeCell ref="N270:Q270"/>
    <mergeCell ref="F271:I271"/>
    <mergeCell ref="F272:I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7:I277"/>
    <mergeCell ref="L277:M277"/>
    <mergeCell ref="N277:Q277"/>
    <mergeCell ref="N276:Q276"/>
    <mergeCell ref="F278:I278"/>
    <mergeCell ref="F279:I279"/>
    <mergeCell ref="F280:I280"/>
    <mergeCell ref="F281:I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F286:I286"/>
    <mergeCell ref="F287:I287"/>
    <mergeCell ref="L287:M287"/>
    <mergeCell ref="N287:Q287"/>
    <mergeCell ref="F288:I288"/>
    <mergeCell ref="F289:I289"/>
    <mergeCell ref="F290:I290"/>
    <mergeCell ref="L290:M290"/>
    <mergeCell ref="N290:Q290"/>
    <mergeCell ref="F291:I291"/>
    <mergeCell ref="F292:I292"/>
    <mergeCell ref="F293:I293"/>
    <mergeCell ref="L293:M293"/>
    <mergeCell ref="N293:Q293"/>
    <mergeCell ref="F294:I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L300:M300"/>
    <mergeCell ref="N300:Q300"/>
    <mergeCell ref="F305:I305"/>
    <mergeCell ref="L305:M305"/>
    <mergeCell ref="N305:Q305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3:I313"/>
    <mergeCell ref="L313:M313"/>
    <mergeCell ref="N313:Q313"/>
    <mergeCell ref="F314:I314"/>
    <mergeCell ref="F315:I315"/>
    <mergeCell ref="F316:I316"/>
    <mergeCell ref="F317:I317"/>
    <mergeCell ref="F318:I318"/>
    <mergeCell ref="F319:I319"/>
    <mergeCell ref="L319:M319"/>
    <mergeCell ref="N319:Q319"/>
    <mergeCell ref="F323:I323"/>
    <mergeCell ref="L323:M323"/>
    <mergeCell ref="N323:Q323"/>
    <mergeCell ref="F324:I324"/>
    <mergeCell ref="L324:M324"/>
    <mergeCell ref="N324:Q324"/>
    <mergeCell ref="F325:I325"/>
    <mergeCell ref="F326:I326"/>
    <mergeCell ref="F327:I327"/>
    <mergeCell ref="L327:M327"/>
    <mergeCell ref="N327:Q327"/>
    <mergeCell ref="F328:I328"/>
    <mergeCell ref="F329:I329"/>
    <mergeCell ref="F330:I330"/>
    <mergeCell ref="L330:M330"/>
    <mergeCell ref="N330:Q330"/>
    <mergeCell ref="F331:I331"/>
    <mergeCell ref="F332:I332"/>
    <mergeCell ref="F333:I333"/>
    <mergeCell ref="L333:M333"/>
    <mergeCell ref="N333:Q333"/>
    <mergeCell ref="F334:I334"/>
    <mergeCell ref="F335:I335"/>
    <mergeCell ref="F336:I336"/>
    <mergeCell ref="L336:M336"/>
    <mergeCell ref="N336:Q336"/>
    <mergeCell ref="F338:I338"/>
    <mergeCell ref="L338:M338"/>
    <mergeCell ref="N338:Q338"/>
    <mergeCell ref="F339:I339"/>
    <mergeCell ref="F340:I340"/>
    <mergeCell ref="F341:I341"/>
    <mergeCell ref="L341:M341"/>
    <mergeCell ref="N341:Q341"/>
    <mergeCell ref="F342:I342"/>
    <mergeCell ref="F343:I343"/>
    <mergeCell ref="F344:I344"/>
    <mergeCell ref="L344:M344"/>
    <mergeCell ref="N344:Q344"/>
    <mergeCell ref="F345:I345"/>
    <mergeCell ref="F346:I346"/>
    <mergeCell ref="L346:M346"/>
    <mergeCell ref="N346:Q346"/>
    <mergeCell ref="F347:I347"/>
    <mergeCell ref="F348:I348"/>
    <mergeCell ref="F349:I349"/>
    <mergeCell ref="F350:I350"/>
    <mergeCell ref="L350:M350"/>
    <mergeCell ref="N350:Q350"/>
    <mergeCell ref="F351:I351"/>
    <mergeCell ref="F352:I352"/>
    <mergeCell ref="F353:I353"/>
    <mergeCell ref="L353:M353"/>
    <mergeCell ref="N353:Q353"/>
    <mergeCell ref="F354:I354"/>
    <mergeCell ref="F355:I355"/>
    <mergeCell ref="F356:I356"/>
    <mergeCell ref="F357:I357"/>
    <mergeCell ref="F358:I358"/>
    <mergeCell ref="L358:M358"/>
    <mergeCell ref="N358:Q358"/>
    <mergeCell ref="F359:I359"/>
    <mergeCell ref="F360:I360"/>
    <mergeCell ref="F361:I361"/>
    <mergeCell ref="L361:M361"/>
    <mergeCell ref="N361:Q361"/>
    <mergeCell ref="F362:I362"/>
    <mergeCell ref="F363:I363"/>
    <mergeCell ref="F364:I364"/>
    <mergeCell ref="F365:I365"/>
    <mergeCell ref="L365:M365"/>
    <mergeCell ref="N365:Q365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70:I370"/>
    <mergeCell ref="F371:I371"/>
    <mergeCell ref="F372:I372"/>
    <mergeCell ref="L372:M372"/>
    <mergeCell ref="N372:Q372"/>
    <mergeCell ref="F373:I373"/>
    <mergeCell ref="F374:I374"/>
    <mergeCell ref="F375:I375"/>
    <mergeCell ref="L375:M375"/>
    <mergeCell ref="N375:Q375"/>
    <mergeCell ref="F376:I376"/>
    <mergeCell ref="F377:I377"/>
    <mergeCell ref="F378:I378"/>
    <mergeCell ref="L378:M378"/>
    <mergeCell ref="N378:Q378"/>
    <mergeCell ref="F379:I379"/>
    <mergeCell ref="F380:I380"/>
    <mergeCell ref="F384:I384"/>
    <mergeCell ref="L384:M384"/>
    <mergeCell ref="N384:Q384"/>
    <mergeCell ref="L393:M393"/>
    <mergeCell ref="F385:I385"/>
    <mergeCell ref="F386:I386"/>
    <mergeCell ref="F387:I387"/>
    <mergeCell ref="F388:I388"/>
    <mergeCell ref="L388:M388"/>
    <mergeCell ref="N388:Q388"/>
    <mergeCell ref="L381:M381"/>
    <mergeCell ref="N381:Q381"/>
    <mergeCell ref="F382:I382"/>
    <mergeCell ref="F383:I383"/>
    <mergeCell ref="F394:I394"/>
    <mergeCell ref="F395:I395"/>
    <mergeCell ref="F396:I396"/>
    <mergeCell ref="L396:M396"/>
    <mergeCell ref="N396:Q396"/>
    <mergeCell ref="F389:I389"/>
    <mergeCell ref="F390:I390"/>
    <mergeCell ref="F391:I391"/>
    <mergeCell ref="F392:I392"/>
    <mergeCell ref="F393:I393"/>
    <mergeCell ref="F397:I397"/>
    <mergeCell ref="F398:I398"/>
    <mergeCell ref="F399:I399"/>
    <mergeCell ref="L399:M399"/>
    <mergeCell ref="N399:Q399"/>
    <mergeCell ref="F400:I400"/>
    <mergeCell ref="F401:I401"/>
    <mergeCell ref="F402:I402"/>
    <mergeCell ref="L402:M402"/>
    <mergeCell ref="N402:Q402"/>
    <mergeCell ref="F403:I403"/>
    <mergeCell ref="F404:I404"/>
    <mergeCell ref="F405:I405"/>
    <mergeCell ref="L168:M168"/>
    <mergeCell ref="N168:Q168"/>
    <mergeCell ref="F169:I169"/>
    <mergeCell ref="L169:M169"/>
    <mergeCell ref="N169:Q169"/>
    <mergeCell ref="F467:I467"/>
    <mergeCell ref="L467:M467"/>
    <mergeCell ref="N467:Q467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410:I410"/>
    <mergeCell ref="L410:M410"/>
    <mergeCell ref="N410:Q410"/>
    <mergeCell ref="F411:I411"/>
    <mergeCell ref="L411:M411"/>
    <mergeCell ref="N411:Q411"/>
    <mergeCell ref="F412:I412"/>
    <mergeCell ref="F413:I413"/>
    <mergeCell ref="F414:I414"/>
    <mergeCell ref="L414:M414"/>
    <mergeCell ref="N414:Q414"/>
    <mergeCell ref="F416:I416"/>
    <mergeCell ref="L416:M416"/>
    <mergeCell ref="N416:Q416"/>
    <mergeCell ref="F417:I417"/>
    <mergeCell ref="F418:I418"/>
    <mergeCell ref="F419:I419"/>
    <mergeCell ref="L419:M419"/>
    <mergeCell ref="N419:Q419"/>
    <mergeCell ref="F420:I420"/>
    <mergeCell ref="F421:I421"/>
    <mergeCell ref="F422:I422"/>
    <mergeCell ref="L422:M422"/>
    <mergeCell ref="N422:Q422"/>
    <mergeCell ref="F423:I423"/>
    <mergeCell ref="F424:I424"/>
    <mergeCell ref="F425:I425"/>
    <mergeCell ref="L425:M425"/>
    <mergeCell ref="N425:Q425"/>
    <mergeCell ref="F426:I426"/>
    <mergeCell ref="F427:I427"/>
    <mergeCell ref="F428:I428"/>
    <mergeCell ref="F429:I429"/>
    <mergeCell ref="L429:M429"/>
    <mergeCell ref="N429:Q429"/>
    <mergeCell ref="F430:I430"/>
    <mergeCell ref="F431:I431"/>
    <mergeCell ref="F432:I432"/>
    <mergeCell ref="L432:M432"/>
    <mergeCell ref="N432:Q432"/>
    <mergeCell ref="F433:I433"/>
    <mergeCell ref="F434:I434"/>
    <mergeCell ref="F435:I435"/>
    <mergeCell ref="L435:M435"/>
    <mergeCell ref="N435:Q435"/>
    <mergeCell ref="F437:I437"/>
    <mergeCell ref="L437:M437"/>
    <mergeCell ref="N437:Q437"/>
    <mergeCell ref="F438:I438"/>
    <mergeCell ref="L438:M438"/>
    <mergeCell ref="N438:Q438"/>
    <mergeCell ref="F439:I439"/>
    <mergeCell ref="F440:I440"/>
    <mergeCell ref="F441:I441"/>
    <mergeCell ref="L441:M441"/>
    <mergeCell ref="N441:Q441"/>
    <mergeCell ref="F442:I442"/>
    <mergeCell ref="L442:M442"/>
    <mergeCell ref="N442:Q442"/>
    <mergeCell ref="F443:I443"/>
    <mergeCell ref="L443:M443"/>
    <mergeCell ref="N443:Q443"/>
    <mergeCell ref="F444:I444"/>
    <mergeCell ref="L444:M444"/>
    <mergeCell ref="N444:Q444"/>
    <mergeCell ref="F445:I445"/>
    <mergeCell ref="L445:M445"/>
    <mergeCell ref="N445:Q445"/>
    <mergeCell ref="F446:I446"/>
    <mergeCell ref="F447:I447"/>
    <mergeCell ref="F448:I448"/>
    <mergeCell ref="L448:M448"/>
    <mergeCell ref="N448:Q448"/>
    <mergeCell ref="F449:I449"/>
    <mergeCell ref="L449:M449"/>
    <mergeCell ref="N449:Q449"/>
    <mergeCell ref="F450:I450"/>
    <mergeCell ref="L450:M450"/>
    <mergeCell ref="N450:Q450"/>
    <mergeCell ref="F451:I451"/>
    <mergeCell ref="L451:M451"/>
    <mergeCell ref="N451:Q451"/>
    <mergeCell ref="F452:I452"/>
    <mergeCell ref="L452:M452"/>
    <mergeCell ref="N452:Q452"/>
    <mergeCell ref="F453:I453"/>
    <mergeCell ref="F454:I454"/>
    <mergeCell ref="F455:I455"/>
    <mergeCell ref="L455:M455"/>
    <mergeCell ref="N455:Q455"/>
    <mergeCell ref="F456:I456"/>
    <mergeCell ref="L456:M456"/>
    <mergeCell ref="N456:Q456"/>
    <mergeCell ref="F457:I457"/>
    <mergeCell ref="F458:I458"/>
    <mergeCell ref="F459:I459"/>
    <mergeCell ref="L459:M459"/>
    <mergeCell ref="N459:Q459"/>
    <mergeCell ref="F460:I460"/>
    <mergeCell ref="F461:I461"/>
    <mergeCell ref="F462:I462"/>
    <mergeCell ref="L462:M462"/>
    <mergeCell ref="N462:Q462"/>
    <mergeCell ref="F463:I463"/>
    <mergeCell ref="F464:I464"/>
    <mergeCell ref="F465:I465"/>
    <mergeCell ref="L465:M465"/>
    <mergeCell ref="N465:Q465"/>
    <mergeCell ref="F466:I466"/>
    <mergeCell ref="L466:M466"/>
    <mergeCell ref="N466:Q466"/>
    <mergeCell ref="F472:I472"/>
    <mergeCell ref="L472:M472"/>
    <mergeCell ref="N472:Q472"/>
    <mergeCell ref="F468:I468"/>
    <mergeCell ref="L468:M468"/>
    <mergeCell ref="N468:Q468"/>
    <mergeCell ref="F469:I469"/>
    <mergeCell ref="L469:M469"/>
    <mergeCell ref="N469:Q469"/>
    <mergeCell ref="F470:I470"/>
    <mergeCell ref="L470:M470"/>
    <mergeCell ref="N470:Q470"/>
    <mergeCell ref="F473:I473"/>
    <mergeCell ref="L473:M473"/>
    <mergeCell ref="N473:Q473"/>
    <mergeCell ref="F474:I474"/>
    <mergeCell ref="L474:M474"/>
    <mergeCell ref="N474:Q474"/>
    <mergeCell ref="F475:I475"/>
    <mergeCell ref="L475:M475"/>
    <mergeCell ref="N475:Q475"/>
    <mergeCell ref="F476:I476"/>
    <mergeCell ref="L476:M476"/>
    <mergeCell ref="N476:Q476"/>
    <mergeCell ref="F477:I477"/>
    <mergeCell ref="L477:M477"/>
    <mergeCell ref="N477:Q477"/>
    <mergeCell ref="F478:I478"/>
    <mergeCell ref="L478:M478"/>
    <mergeCell ref="N478:Q478"/>
    <mergeCell ref="F479:I479"/>
    <mergeCell ref="L479:M479"/>
    <mergeCell ref="N479:Q479"/>
    <mergeCell ref="F480:I480"/>
    <mergeCell ref="L480:M480"/>
    <mergeCell ref="N480:Q480"/>
    <mergeCell ref="F481:I481"/>
    <mergeCell ref="F482:I482"/>
    <mergeCell ref="F483:I483"/>
    <mergeCell ref="L483:M483"/>
    <mergeCell ref="N483:Q483"/>
    <mergeCell ref="F485:I485"/>
    <mergeCell ref="L485:M485"/>
    <mergeCell ref="N485:Q485"/>
    <mergeCell ref="F486:I486"/>
    <mergeCell ref="L486:M486"/>
    <mergeCell ref="N486:Q486"/>
    <mergeCell ref="F487:I487"/>
    <mergeCell ref="L487:M487"/>
    <mergeCell ref="N487:Q487"/>
    <mergeCell ref="F494:I494"/>
    <mergeCell ref="F495:I495"/>
    <mergeCell ref="F496:I496"/>
    <mergeCell ref="F497:I497"/>
    <mergeCell ref="F498:I498"/>
    <mergeCell ref="L498:M498"/>
    <mergeCell ref="N498:Q498"/>
    <mergeCell ref="F488:I488"/>
    <mergeCell ref="F489:I489"/>
    <mergeCell ref="F490:I490"/>
    <mergeCell ref="L490:M490"/>
    <mergeCell ref="N490:Q490"/>
    <mergeCell ref="F491:I491"/>
    <mergeCell ref="F492:I492"/>
    <mergeCell ref="F493:I493"/>
    <mergeCell ref="L493:M493"/>
    <mergeCell ref="N493:Q493"/>
    <mergeCell ref="F499:I499"/>
    <mergeCell ref="L499:M499"/>
    <mergeCell ref="N499:Q499"/>
    <mergeCell ref="F500:I500"/>
    <mergeCell ref="F501:I501"/>
    <mergeCell ref="F502:I502"/>
    <mergeCell ref="F503:I503"/>
    <mergeCell ref="L503:M503"/>
    <mergeCell ref="N503:Q503"/>
    <mergeCell ref="F504:I504"/>
    <mergeCell ref="L504:M504"/>
    <mergeCell ref="N504:Q504"/>
    <mergeCell ref="F505:I505"/>
    <mergeCell ref="L505:M505"/>
    <mergeCell ref="N505:Q505"/>
    <mergeCell ref="F506:I506"/>
    <mergeCell ref="L506:M506"/>
    <mergeCell ref="N506:Q506"/>
    <mergeCell ref="F507:I507"/>
    <mergeCell ref="L507:M507"/>
    <mergeCell ref="N507:Q507"/>
    <mergeCell ref="F514:I514"/>
    <mergeCell ref="L514:M514"/>
    <mergeCell ref="N514:Q514"/>
    <mergeCell ref="F515:I515"/>
    <mergeCell ref="F516:I516"/>
    <mergeCell ref="F517:I517"/>
    <mergeCell ref="L517:M517"/>
    <mergeCell ref="N517:Q517"/>
    <mergeCell ref="F508:I508"/>
    <mergeCell ref="L508:M508"/>
    <mergeCell ref="N508:Q508"/>
    <mergeCell ref="F509:I509"/>
    <mergeCell ref="L509:M509"/>
    <mergeCell ref="N509:Q509"/>
    <mergeCell ref="F510:I510"/>
    <mergeCell ref="L510:M510"/>
    <mergeCell ref="N510:Q510"/>
    <mergeCell ref="F511:I511"/>
    <mergeCell ref="L511:M511"/>
    <mergeCell ref="N511:Q511"/>
    <mergeCell ref="F512:I512"/>
    <mergeCell ref="N537:Q537"/>
    <mergeCell ref="F538:I538"/>
    <mergeCell ref="F539:I539"/>
    <mergeCell ref="F540:I540"/>
    <mergeCell ref="N536:Q536"/>
    <mergeCell ref="F525:I525"/>
    <mergeCell ref="F526:I526"/>
    <mergeCell ref="F527:I527"/>
    <mergeCell ref="F528:I528"/>
    <mergeCell ref="F529:I529"/>
    <mergeCell ref="L529:M529"/>
    <mergeCell ref="N529:Q529"/>
    <mergeCell ref="F530:I530"/>
    <mergeCell ref="F531:I531"/>
    <mergeCell ref="F552:I552"/>
    <mergeCell ref="L552:M552"/>
    <mergeCell ref="N552:Q552"/>
    <mergeCell ref="F553:I553"/>
    <mergeCell ref="F554:I554"/>
    <mergeCell ref="N133:Q133"/>
    <mergeCell ref="N134:Q134"/>
    <mergeCell ref="N174:Q174"/>
    <mergeCell ref="N202:Q202"/>
    <mergeCell ref="N223:Q223"/>
    <mergeCell ref="N253:Q253"/>
    <mergeCell ref="N258:Q258"/>
    <mergeCell ref="N269:Q269"/>
    <mergeCell ref="N518:Q518"/>
    <mergeCell ref="N304:Q304"/>
    <mergeCell ref="N306:Q306"/>
    <mergeCell ref="N312:Q312"/>
    <mergeCell ref="N322:Q322"/>
    <mergeCell ref="N337:Q337"/>
    <mergeCell ref="N366:Q366"/>
    <mergeCell ref="N393:Q393"/>
    <mergeCell ref="F541:I541"/>
    <mergeCell ref="F542:I542"/>
    <mergeCell ref="F543:I543"/>
    <mergeCell ref="N551:Q551"/>
    <mergeCell ref="H1:K1"/>
    <mergeCell ref="S2:AC2"/>
    <mergeCell ref="N415:Q415"/>
    <mergeCell ref="N436:Q436"/>
    <mergeCell ref="N471:Q471"/>
    <mergeCell ref="N484:Q484"/>
    <mergeCell ref="N513:Q513"/>
    <mergeCell ref="F548:I548"/>
    <mergeCell ref="F549:I549"/>
    <mergeCell ref="F550:I550"/>
    <mergeCell ref="L543:M543"/>
    <mergeCell ref="N543:Q543"/>
    <mergeCell ref="F544:I544"/>
    <mergeCell ref="F545:I545"/>
    <mergeCell ref="F546:I546"/>
    <mergeCell ref="F547:I547"/>
    <mergeCell ref="L547:M547"/>
    <mergeCell ref="N547:Q547"/>
    <mergeCell ref="F532:I532"/>
    <mergeCell ref="L532:M532"/>
    <mergeCell ref="N532:Q532"/>
    <mergeCell ref="F537:I537"/>
    <mergeCell ref="L537:M537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31" tooltip="Rozpočet" display="3) Rozpočet"/>
    <hyperlink ref="S1:T1" location="'Rekapitulace stavby'!C2" tooltip="Rekapitulace stavby" display="Rekapitulace stavby"/>
  </hyperlinks>
  <pageMargins left="0.59027779102325439" right="0.59027779102325439" top="0.52083337306976318" bottom="0.48611113429069519" header="0" footer="0"/>
  <pageSetup paperSize="9" scale="95" fitToHeight="100" orientation="portrait" blackAndWhite="1" r:id="rId1"/>
  <headerFooter alignWithMargins="0"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6"/>
  <sheetViews>
    <sheetView showGridLines="0" tabSelected="1" workbookViewId="0">
      <pane ySplit="1" topLeftCell="A188" activePane="bottomLeft" state="frozenSplit"/>
      <selection pane="bottomLeft" activeCell="AD87" sqref="AD87"/>
    </sheetView>
  </sheetViews>
  <sheetFormatPr defaultColWidth="10.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4" width="4.33203125" style="2" customWidth="1"/>
    <col min="5" max="5" width="17.1640625" style="2" customWidth="1"/>
    <col min="6" max="7" width="11.1640625" style="2" customWidth="1"/>
    <col min="8" max="8" width="12.5" style="2" customWidth="1"/>
    <col min="9" max="9" width="7" style="2" customWidth="1"/>
    <col min="10" max="10" width="5.1640625" style="2" customWidth="1"/>
    <col min="11" max="11" width="11.5" style="2" customWidth="1"/>
    <col min="12" max="12" width="12" style="2" customWidth="1"/>
    <col min="13" max="14" width="6" style="2" customWidth="1"/>
    <col min="15" max="15" width="2" style="2" customWidth="1"/>
    <col min="16" max="16" width="12.5" style="2" customWidth="1"/>
    <col min="17" max="17" width="4.1640625" style="2" customWidth="1"/>
    <col min="18" max="18" width="1.6640625" style="2" customWidth="1"/>
    <col min="19" max="19" width="8.1640625" style="2" customWidth="1"/>
    <col min="20" max="20" width="29.6640625" style="2" hidden="1" customWidth="1"/>
    <col min="21" max="21" width="16.33203125" style="2" hidden="1" customWidth="1"/>
    <col min="22" max="22" width="12.33203125" style="2" hidden="1" customWidth="1"/>
    <col min="23" max="23" width="16.33203125" style="2" hidden="1" customWidth="1"/>
    <col min="24" max="24" width="12.16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33203125" style="2" hidden="1" customWidth="1"/>
    <col min="29" max="29" width="11" style="2" customWidth="1"/>
    <col min="30" max="30" width="15" style="2" customWidth="1"/>
    <col min="31" max="31" width="16.33203125" style="2" customWidth="1"/>
    <col min="32" max="43" width="10.5" style="1" customWidth="1"/>
    <col min="44" max="62" width="10.5" style="2" hidden="1" customWidth="1"/>
    <col min="63" max="63" width="1" style="2" customWidth="1"/>
    <col min="64" max="64" width="0.1640625" style="2" customWidth="1"/>
    <col min="65" max="65" width="10.5" style="1" hidden="1" customWidth="1"/>
    <col min="66" max="16384" width="10.5" style="1"/>
  </cols>
  <sheetData>
    <row r="1" spans="1:256" s="3" customFormat="1" ht="22.5" customHeight="1" x14ac:dyDescent="0.3">
      <c r="A1" s="152"/>
      <c r="B1" s="149"/>
      <c r="C1" s="149"/>
      <c r="D1" s="150" t="s">
        <v>1</v>
      </c>
      <c r="E1" s="149"/>
      <c r="F1" s="151" t="s">
        <v>958</v>
      </c>
      <c r="G1" s="151"/>
      <c r="H1" s="227" t="s">
        <v>959</v>
      </c>
      <c r="I1" s="227"/>
      <c r="J1" s="227"/>
      <c r="K1" s="227"/>
      <c r="L1" s="151" t="s">
        <v>960</v>
      </c>
      <c r="M1" s="149"/>
      <c r="N1" s="149"/>
      <c r="O1" s="150" t="s">
        <v>83</v>
      </c>
      <c r="P1" s="149"/>
      <c r="Q1" s="149"/>
      <c r="R1" s="149"/>
      <c r="S1" s="151" t="s">
        <v>961</v>
      </c>
      <c r="T1" s="151"/>
      <c r="U1" s="152"/>
      <c r="V1" s="152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C2" s="219" t="s">
        <v>4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S2" s="198" t="s">
        <v>5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2" t="s">
        <v>78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2" t="s">
        <v>84</v>
      </c>
    </row>
    <row r="4" spans="1:256" s="2" customFormat="1" ht="37.5" customHeight="1" x14ac:dyDescent="0.3">
      <c r="B4" s="10"/>
      <c r="C4" s="208" t="s">
        <v>85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1"/>
      <c r="T4" s="12" t="s">
        <v>10</v>
      </c>
      <c r="AT4" s="2" t="s">
        <v>3</v>
      </c>
    </row>
    <row r="5" spans="1:256" s="2" customFormat="1" ht="7.5" customHeight="1" x14ac:dyDescent="0.3">
      <c r="B5" s="10"/>
      <c r="R5" s="11"/>
    </row>
    <row r="6" spans="1:256" s="2" customFormat="1" ht="26.25" customHeight="1" x14ac:dyDescent="0.3">
      <c r="B6" s="10"/>
      <c r="D6" s="16" t="s">
        <v>14</v>
      </c>
      <c r="F6" s="257" t="str">
        <f>'Rekapitulace stavby'!$K$6</f>
        <v>„Výzkumné a vývojové centrum ELISABETH PHARMACON“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R6" s="11"/>
    </row>
    <row r="7" spans="1:256" s="6" customFormat="1" ht="33.75" customHeight="1" x14ac:dyDescent="0.3">
      <c r="B7" s="19"/>
      <c r="D7" s="15" t="s">
        <v>86</v>
      </c>
      <c r="F7" s="220" t="s">
        <v>754</v>
      </c>
      <c r="G7" s="191"/>
      <c r="H7" s="191"/>
      <c r="I7" s="191"/>
      <c r="J7" s="191"/>
      <c r="K7" s="191"/>
      <c r="L7" s="191"/>
      <c r="M7" s="191"/>
      <c r="N7" s="191"/>
      <c r="O7" s="191"/>
      <c r="P7" s="191"/>
      <c r="R7" s="20"/>
    </row>
    <row r="8" spans="1:256" s="6" customFormat="1" ht="15" customHeight="1" x14ac:dyDescent="0.3">
      <c r="B8" s="19"/>
      <c r="D8" s="16" t="s">
        <v>15</v>
      </c>
      <c r="F8" s="14"/>
      <c r="M8" s="16" t="s">
        <v>16</v>
      </c>
      <c r="O8" s="14"/>
      <c r="R8" s="20"/>
    </row>
    <row r="9" spans="1:256" s="6" customFormat="1" ht="15" customHeight="1" x14ac:dyDescent="0.3">
      <c r="B9" s="19"/>
      <c r="D9" s="16" t="s">
        <v>17</v>
      </c>
      <c r="F9" s="14" t="s">
        <v>18</v>
      </c>
      <c r="M9" s="16" t="s">
        <v>19</v>
      </c>
      <c r="O9" s="251"/>
      <c r="P9" s="191"/>
      <c r="R9" s="20"/>
    </row>
    <row r="10" spans="1:256" s="6" customFormat="1" ht="12" customHeight="1" x14ac:dyDescent="0.3">
      <c r="B10" s="19"/>
      <c r="R10" s="20"/>
    </row>
    <row r="11" spans="1:256" s="6" customFormat="1" ht="15" customHeight="1" x14ac:dyDescent="0.3">
      <c r="B11" s="19"/>
      <c r="D11" s="16" t="s">
        <v>20</v>
      </c>
      <c r="M11" s="16" t="s">
        <v>21</v>
      </c>
      <c r="O11" s="209" t="str">
        <f>IF('Rekapitulace stavby'!$AN$10="","",'Rekapitulace stavby'!$AN$10)</f>
        <v/>
      </c>
      <c r="P11" s="191"/>
      <c r="R11" s="20"/>
    </row>
    <row r="12" spans="1:256" s="6" customFormat="1" ht="18.75" customHeight="1" x14ac:dyDescent="0.3">
      <c r="B12" s="19"/>
      <c r="E12" s="14" t="str">
        <f>IF('Rekapitulace stavby'!$E$11="","",'Rekapitulace stavby'!$E$11)</f>
        <v xml:space="preserve"> </v>
      </c>
      <c r="M12" s="16" t="s">
        <v>22</v>
      </c>
      <c r="O12" s="209" t="str">
        <f>IF('Rekapitulace stavby'!$AN$11="","",'Rekapitulace stavby'!$AN$11)</f>
        <v/>
      </c>
      <c r="P12" s="191"/>
      <c r="R12" s="20"/>
    </row>
    <row r="13" spans="1:256" s="6" customFormat="1" ht="7.5" customHeight="1" x14ac:dyDescent="0.3">
      <c r="B13" s="19"/>
      <c r="R13" s="20"/>
    </row>
    <row r="14" spans="1:256" s="6" customFormat="1" ht="15" customHeight="1" x14ac:dyDescent="0.3">
      <c r="B14" s="19"/>
      <c r="D14" s="16" t="s">
        <v>23</v>
      </c>
      <c r="M14" s="16" t="s">
        <v>21</v>
      </c>
      <c r="O14" s="209" t="str">
        <f>IF('Rekapitulace stavby'!$AN$13="","",'Rekapitulace stavby'!$AN$13)</f>
        <v/>
      </c>
      <c r="P14" s="191"/>
      <c r="R14" s="20"/>
    </row>
    <row r="15" spans="1:256" s="6" customFormat="1" ht="18.75" customHeight="1" x14ac:dyDescent="0.3">
      <c r="B15" s="19"/>
      <c r="E15" s="14" t="str">
        <f>IF('Rekapitulace stavby'!$E$14="","",'Rekapitulace stavby'!$E$14)</f>
        <v xml:space="preserve"> </v>
      </c>
      <c r="M15" s="16" t="s">
        <v>22</v>
      </c>
      <c r="O15" s="209" t="str">
        <f>IF('Rekapitulace stavby'!$AN$14="","",'Rekapitulace stavby'!$AN$14)</f>
        <v/>
      </c>
      <c r="P15" s="191"/>
      <c r="R15" s="20"/>
    </row>
    <row r="16" spans="1:256" s="6" customFormat="1" ht="7.5" customHeight="1" x14ac:dyDescent="0.3">
      <c r="B16" s="19"/>
      <c r="R16" s="20"/>
    </row>
    <row r="17" spans="2:18" s="6" customFormat="1" ht="15" customHeight="1" x14ac:dyDescent="0.3">
      <c r="B17" s="19"/>
      <c r="D17" s="16" t="s">
        <v>24</v>
      </c>
      <c r="M17" s="16" t="s">
        <v>21</v>
      </c>
      <c r="O17" s="209" t="str">
        <f>IF('Rekapitulace stavby'!$AN$16="","",'Rekapitulace stavby'!$AN$16)</f>
        <v/>
      </c>
      <c r="P17" s="191"/>
      <c r="R17" s="20"/>
    </row>
    <row r="18" spans="2:18" s="6" customFormat="1" ht="18.75" customHeight="1" x14ac:dyDescent="0.3">
      <c r="B18" s="19"/>
      <c r="E18" s="14" t="str">
        <f>IF('Rekapitulace stavby'!$E$17="","",'Rekapitulace stavby'!$E$17)</f>
        <v xml:space="preserve"> </v>
      </c>
      <c r="M18" s="16" t="s">
        <v>22</v>
      </c>
      <c r="O18" s="209" t="str">
        <f>IF('Rekapitulace stavby'!$AN$17="","",'Rekapitulace stavby'!$AN$17)</f>
        <v/>
      </c>
      <c r="P18" s="191"/>
      <c r="R18" s="20"/>
    </row>
    <row r="19" spans="2:18" s="6" customFormat="1" ht="7.5" customHeight="1" x14ac:dyDescent="0.3">
      <c r="B19" s="19"/>
      <c r="R19" s="20"/>
    </row>
    <row r="20" spans="2:18" s="6" customFormat="1" ht="15" customHeight="1" x14ac:dyDescent="0.3">
      <c r="B20" s="19"/>
      <c r="D20" s="16" t="s">
        <v>26</v>
      </c>
      <c r="M20" s="16" t="s">
        <v>21</v>
      </c>
      <c r="O20" s="209" t="str">
        <f>IF('Rekapitulace stavby'!$AN$19="","",'Rekapitulace stavby'!$AN$19)</f>
        <v/>
      </c>
      <c r="P20" s="191"/>
      <c r="R20" s="20"/>
    </row>
    <row r="21" spans="2:18" s="6" customFormat="1" ht="18.75" customHeight="1" x14ac:dyDescent="0.3">
      <c r="B21" s="19"/>
      <c r="E21" s="14" t="str">
        <f>IF('Rekapitulace stavby'!$E$20="","",'Rekapitulace stavby'!$E$20)</f>
        <v xml:space="preserve"> </v>
      </c>
      <c r="M21" s="16" t="s">
        <v>22</v>
      </c>
      <c r="O21" s="209" t="str">
        <f>IF('Rekapitulace stavby'!$AN$20="","",'Rekapitulace stavby'!$AN$20)</f>
        <v/>
      </c>
      <c r="P21" s="191"/>
      <c r="R21" s="20"/>
    </row>
    <row r="22" spans="2:18" s="6" customFormat="1" ht="7.5" customHeight="1" x14ac:dyDescent="0.3">
      <c r="B22" s="19"/>
      <c r="R22" s="20"/>
    </row>
    <row r="23" spans="2:18" s="6" customFormat="1" ht="15" customHeight="1" x14ac:dyDescent="0.3">
      <c r="B23" s="19"/>
      <c r="D23" s="16" t="s">
        <v>27</v>
      </c>
      <c r="R23" s="20"/>
    </row>
    <row r="24" spans="2:18" s="80" customFormat="1" ht="15.75" customHeight="1" x14ac:dyDescent="0.3">
      <c r="B24" s="81"/>
      <c r="E24" s="221"/>
      <c r="F24" s="259"/>
      <c r="G24" s="259"/>
      <c r="H24" s="259"/>
      <c r="I24" s="259"/>
      <c r="J24" s="259"/>
      <c r="K24" s="259"/>
      <c r="L24" s="259"/>
      <c r="R24" s="82"/>
    </row>
    <row r="25" spans="2:18" s="6" customFormat="1" ht="7.5" customHeight="1" x14ac:dyDescent="0.3">
      <c r="B25" s="19"/>
      <c r="R25" s="20"/>
    </row>
    <row r="26" spans="2:18" s="6" customFormat="1" ht="7.5" customHeight="1" x14ac:dyDescent="0.3">
      <c r="B26" s="19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R26" s="20"/>
    </row>
    <row r="27" spans="2:18" s="6" customFormat="1" ht="15" customHeight="1" x14ac:dyDescent="0.3">
      <c r="B27" s="19"/>
      <c r="D27" s="83" t="s">
        <v>88</v>
      </c>
      <c r="M27" s="216">
        <f>$N$88</f>
        <v>0</v>
      </c>
      <c r="N27" s="191"/>
      <c r="O27" s="191"/>
      <c r="P27" s="191"/>
      <c r="R27" s="20"/>
    </row>
    <row r="28" spans="2:18" s="6" customFormat="1" ht="15" customHeight="1" x14ac:dyDescent="0.3">
      <c r="B28" s="19"/>
      <c r="D28" s="18" t="s">
        <v>89</v>
      </c>
      <c r="M28" s="216">
        <f>$N$98</f>
        <v>0</v>
      </c>
      <c r="N28" s="191"/>
      <c r="O28" s="191"/>
      <c r="P28" s="191"/>
      <c r="R28" s="20"/>
    </row>
    <row r="29" spans="2:18" s="6" customFormat="1" ht="7.5" customHeight="1" x14ac:dyDescent="0.3">
      <c r="B29" s="19"/>
      <c r="R29" s="20"/>
    </row>
    <row r="30" spans="2:18" s="6" customFormat="1" ht="26.25" customHeight="1" x14ac:dyDescent="0.3">
      <c r="B30" s="19"/>
      <c r="D30" s="84" t="s">
        <v>30</v>
      </c>
      <c r="M30" s="262">
        <f>ROUND($M$27+$M$28,1)</f>
        <v>0</v>
      </c>
      <c r="N30" s="191"/>
      <c r="O30" s="191"/>
      <c r="P30" s="191"/>
      <c r="R30" s="20"/>
    </row>
    <row r="31" spans="2:18" s="6" customFormat="1" ht="7.5" customHeight="1" x14ac:dyDescent="0.3">
      <c r="B31" s="19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R31" s="20"/>
    </row>
    <row r="32" spans="2:18" s="6" customFormat="1" ht="15" customHeight="1" x14ac:dyDescent="0.3">
      <c r="B32" s="19"/>
      <c r="D32" s="24" t="s">
        <v>31</v>
      </c>
      <c r="E32" s="24" t="s">
        <v>32</v>
      </c>
      <c r="F32" s="25">
        <v>0.21</v>
      </c>
      <c r="G32" s="85" t="s">
        <v>33</v>
      </c>
      <c r="H32" s="261">
        <f>ROUND((SUM($BE$98:$BE$100)+SUM($BE$118:$BE$190)),1)</f>
        <v>0</v>
      </c>
      <c r="I32" s="191"/>
      <c r="J32" s="191"/>
      <c r="M32" s="261">
        <f>ROUND(ROUND((SUM($BE$98:$BE$100)+SUM($BE$118:$BE$190)),1)*$F$32,2)</f>
        <v>0</v>
      </c>
      <c r="N32" s="191"/>
      <c r="O32" s="191"/>
      <c r="P32" s="191"/>
      <c r="R32" s="20"/>
    </row>
    <row r="33" spans="2:18" s="6" customFormat="1" ht="15" customHeight="1" x14ac:dyDescent="0.3">
      <c r="B33" s="19"/>
      <c r="E33" s="24" t="s">
        <v>34</v>
      </c>
      <c r="F33" s="25">
        <v>0.15</v>
      </c>
      <c r="G33" s="85" t="s">
        <v>33</v>
      </c>
      <c r="H33" s="261">
        <f>ROUND((SUM($BF$98:$BF$100)+SUM($BF$118:$BF$190)),1)</f>
        <v>0</v>
      </c>
      <c r="I33" s="191"/>
      <c r="J33" s="191"/>
      <c r="M33" s="261">
        <f>ROUND(ROUND((SUM($BF$98:$BF$100)+SUM($BF$118:$BF$190)),1)*$F$33,2)</f>
        <v>0</v>
      </c>
      <c r="N33" s="191"/>
      <c r="O33" s="191"/>
      <c r="P33" s="191"/>
      <c r="R33" s="20"/>
    </row>
    <row r="34" spans="2:18" s="6" customFormat="1" ht="15" hidden="1" customHeight="1" x14ac:dyDescent="0.3">
      <c r="B34" s="19"/>
      <c r="E34" s="24" t="s">
        <v>35</v>
      </c>
      <c r="F34" s="25">
        <v>0.21</v>
      </c>
      <c r="G34" s="85" t="s">
        <v>33</v>
      </c>
      <c r="H34" s="261">
        <f>ROUND((SUM($BG$98:$BG$100)+SUM($BG$118:$BG$190)),1)</f>
        <v>0</v>
      </c>
      <c r="I34" s="191"/>
      <c r="J34" s="191"/>
      <c r="M34" s="261">
        <v>0</v>
      </c>
      <c r="N34" s="191"/>
      <c r="O34" s="191"/>
      <c r="P34" s="191"/>
      <c r="R34" s="20"/>
    </row>
    <row r="35" spans="2:18" s="6" customFormat="1" ht="15" hidden="1" customHeight="1" x14ac:dyDescent="0.3">
      <c r="B35" s="19"/>
      <c r="E35" s="24" t="s">
        <v>36</v>
      </c>
      <c r="F35" s="25">
        <v>0.15</v>
      </c>
      <c r="G35" s="85" t="s">
        <v>33</v>
      </c>
      <c r="H35" s="261">
        <f>ROUND((SUM($BH$98:$BH$100)+SUM($BH$118:$BH$190)),1)</f>
        <v>0</v>
      </c>
      <c r="I35" s="191"/>
      <c r="J35" s="191"/>
      <c r="M35" s="261">
        <v>0</v>
      </c>
      <c r="N35" s="191"/>
      <c r="O35" s="191"/>
      <c r="P35" s="191"/>
      <c r="R35" s="20"/>
    </row>
    <row r="36" spans="2:18" s="6" customFormat="1" ht="15" hidden="1" customHeight="1" x14ac:dyDescent="0.3">
      <c r="B36" s="19"/>
      <c r="E36" s="24" t="s">
        <v>37</v>
      </c>
      <c r="F36" s="25">
        <v>0</v>
      </c>
      <c r="G36" s="85" t="s">
        <v>33</v>
      </c>
      <c r="H36" s="261">
        <f>ROUND((SUM($BI$98:$BI$100)+SUM($BI$118:$BI$190)),1)</f>
        <v>0</v>
      </c>
      <c r="I36" s="191"/>
      <c r="J36" s="191"/>
      <c r="M36" s="261">
        <v>0</v>
      </c>
      <c r="N36" s="191"/>
      <c r="O36" s="191"/>
      <c r="P36" s="191"/>
      <c r="R36" s="20"/>
    </row>
    <row r="37" spans="2:18" s="6" customFormat="1" ht="7.5" customHeight="1" x14ac:dyDescent="0.3">
      <c r="B37" s="19"/>
      <c r="R37" s="20"/>
    </row>
    <row r="38" spans="2:18" s="6" customFormat="1" ht="26.25" customHeight="1" x14ac:dyDescent="0.3">
      <c r="B38" s="19"/>
      <c r="C38" s="28"/>
      <c r="D38" s="29" t="s">
        <v>38</v>
      </c>
      <c r="E38" s="30"/>
      <c r="F38" s="30"/>
      <c r="G38" s="86" t="s">
        <v>39</v>
      </c>
      <c r="H38" s="31" t="s">
        <v>40</v>
      </c>
      <c r="I38" s="30"/>
      <c r="J38" s="30"/>
      <c r="K38" s="30"/>
      <c r="L38" s="207">
        <f>SUM($M$30:$M$36)</f>
        <v>0</v>
      </c>
      <c r="M38" s="203"/>
      <c r="N38" s="203"/>
      <c r="O38" s="203"/>
      <c r="P38" s="205"/>
      <c r="Q38" s="28"/>
      <c r="R38" s="20"/>
    </row>
    <row r="39" spans="2:18" s="6" customFormat="1" ht="15" customHeight="1" x14ac:dyDescent="0.3">
      <c r="B39" s="19"/>
      <c r="R39" s="20"/>
    </row>
    <row r="40" spans="2:18" s="6" customFormat="1" ht="15" customHeight="1" x14ac:dyDescent="0.3">
      <c r="B40" s="19"/>
      <c r="R40" s="20"/>
    </row>
    <row r="41" spans="2:18" s="2" customFormat="1" ht="14.25" customHeight="1" x14ac:dyDescent="0.3">
      <c r="B41" s="10"/>
      <c r="R41" s="11"/>
    </row>
    <row r="42" spans="2:18" s="2" customFormat="1" ht="14.25" customHeight="1" x14ac:dyDescent="0.3">
      <c r="B42" s="10"/>
      <c r="R42" s="11"/>
    </row>
    <row r="43" spans="2:18" s="2" customFormat="1" ht="14.25" customHeight="1" x14ac:dyDescent="0.3">
      <c r="B43" s="10"/>
      <c r="R43" s="11"/>
    </row>
    <row r="44" spans="2:18" s="2" customFormat="1" ht="14.25" customHeight="1" x14ac:dyDescent="0.3">
      <c r="B44" s="10"/>
      <c r="R44" s="11"/>
    </row>
    <row r="45" spans="2:18" s="2" customFormat="1" ht="14.25" customHeight="1" x14ac:dyDescent="0.3">
      <c r="B45" s="10"/>
      <c r="R45" s="11"/>
    </row>
    <row r="46" spans="2:18" s="2" customFormat="1" ht="14.25" customHeight="1" x14ac:dyDescent="0.3">
      <c r="B46" s="10"/>
      <c r="R46" s="11"/>
    </row>
    <row r="47" spans="2:18" s="2" customFormat="1" ht="14.25" customHeight="1" x14ac:dyDescent="0.3">
      <c r="B47" s="10"/>
      <c r="R47" s="11"/>
    </row>
    <row r="48" spans="2:18" s="2" customFormat="1" ht="14.25" customHeight="1" x14ac:dyDescent="0.3">
      <c r="B48" s="10"/>
      <c r="R48" s="11"/>
    </row>
    <row r="49" spans="2:18" s="2" customFormat="1" ht="14.25" customHeight="1" x14ac:dyDescent="0.3">
      <c r="B49" s="10"/>
      <c r="R49" s="11"/>
    </row>
    <row r="50" spans="2:18" s="6" customFormat="1" ht="15.75" customHeight="1" x14ac:dyDescent="0.3">
      <c r="B50" s="19"/>
      <c r="D50" s="32" t="s">
        <v>41</v>
      </c>
      <c r="E50" s="33"/>
      <c r="F50" s="33"/>
      <c r="G50" s="33"/>
      <c r="H50" s="34"/>
      <c r="J50" s="32" t="s">
        <v>42</v>
      </c>
      <c r="K50" s="33"/>
      <c r="L50" s="33"/>
      <c r="M50" s="33"/>
      <c r="N50" s="33"/>
      <c r="O50" s="33"/>
      <c r="P50" s="34"/>
      <c r="R50" s="20"/>
    </row>
    <row r="51" spans="2:18" s="2" customFormat="1" ht="14.25" customHeight="1" x14ac:dyDescent="0.3">
      <c r="B51" s="10"/>
      <c r="D51" s="35"/>
      <c r="H51" s="36"/>
      <c r="J51" s="35"/>
      <c r="P51" s="36"/>
      <c r="R51" s="11"/>
    </row>
    <row r="52" spans="2:18" s="2" customFormat="1" ht="14.25" customHeight="1" x14ac:dyDescent="0.3">
      <c r="B52" s="10"/>
      <c r="D52" s="35"/>
      <c r="H52" s="36"/>
      <c r="J52" s="35"/>
      <c r="P52" s="36"/>
      <c r="R52" s="11"/>
    </row>
    <row r="53" spans="2:18" s="2" customFormat="1" ht="14.25" customHeight="1" x14ac:dyDescent="0.3">
      <c r="B53" s="10"/>
      <c r="D53" s="35"/>
      <c r="H53" s="36"/>
      <c r="J53" s="35"/>
      <c r="P53" s="36"/>
      <c r="R53" s="11"/>
    </row>
    <row r="54" spans="2:18" s="2" customFormat="1" ht="14.25" customHeight="1" x14ac:dyDescent="0.3">
      <c r="B54" s="10"/>
      <c r="D54" s="35"/>
      <c r="H54" s="36"/>
      <c r="J54" s="35"/>
      <c r="P54" s="36"/>
      <c r="R54" s="11"/>
    </row>
    <row r="55" spans="2:18" s="2" customFormat="1" ht="14.25" customHeight="1" x14ac:dyDescent="0.3">
      <c r="B55" s="10"/>
      <c r="D55" s="35"/>
      <c r="H55" s="36"/>
      <c r="J55" s="35"/>
      <c r="P55" s="36"/>
      <c r="R55" s="11"/>
    </row>
    <row r="56" spans="2:18" s="2" customFormat="1" ht="14.25" customHeight="1" x14ac:dyDescent="0.3">
      <c r="B56" s="10"/>
      <c r="D56" s="35"/>
      <c r="H56" s="36"/>
      <c r="J56" s="35"/>
      <c r="P56" s="36"/>
      <c r="R56" s="11"/>
    </row>
    <row r="57" spans="2:18" s="2" customFormat="1" ht="14.25" customHeight="1" x14ac:dyDescent="0.3">
      <c r="B57" s="10"/>
      <c r="D57" s="35"/>
      <c r="H57" s="36"/>
      <c r="J57" s="35"/>
      <c r="P57" s="36"/>
      <c r="R57" s="11"/>
    </row>
    <row r="58" spans="2:18" s="2" customFormat="1" ht="14.25" customHeight="1" x14ac:dyDescent="0.3">
      <c r="B58" s="10"/>
      <c r="D58" s="35"/>
      <c r="H58" s="36"/>
      <c r="J58" s="35"/>
      <c r="P58" s="36"/>
      <c r="R58" s="11"/>
    </row>
    <row r="59" spans="2:18" s="6" customFormat="1" ht="15.75" customHeight="1" x14ac:dyDescent="0.3">
      <c r="B59" s="19"/>
      <c r="D59" s="37" t="s">
        <v>43</v>
      </c>
      <c r="E59" s="38"/>
      <c r="F59" s="38"/>
      <c r="G59" s="39" t="s">
        <v>44</v>
      </c>
      <c r="H59" s="40"/>
      <c r="J59" s="37" t="s">
        <v>43</v>
      </c>
      <c r="K59" s="38"/>
      <c r="L59" s="38"/>
      <c r="M59" s="38"/>
      <c r="N59" s="39" t="s">
        <v>44</v>
      </c>
      <c r="O59" s="38"/>
      <c r="P59" s="40"/>
      <c r="R59" s="20"/>
    </row>
    <row r="60" spans="2:18" s="2" customFormat="1" ht="14.25" customHeight="1" x14ac:dyDescent="0.3">
      <c r="B60" s="10"/>
      <c r="R60" s="11"/>
    </row>
    <row r="61" spans="2:18" s="6" customFormat="1" ht="15.75" customHeight="1" x14ac:dyDescent="0.3">
      <c r="B61" s="19"/>
      <c r="D61" s="32" t="s">
        <v>45</v>
      </c>
      <c r="E61" s="33"/>
      <c r="F61" s="33"/>
      <c r="G61" s="33"/>
      <c r="H61" s="34"/>
      <c r="J61" s="32" t="s">
        <v>46</v>
      </c>
      <c r="K61" s="33"/>
      <c r="L61" s="33"/>
      <c r="M61" s="33"/>
      <c r="N61" s="33"/>
      <c r="O61" s="33"/>
      <c r="P61" s="34"/>
      <c r="R61" s="20"/>
    </row>
    <row r="62" spans="2:18" s="2" customFormat="1" ht="14.25" customHeight="1" x14ac:dyDescent="0.3">
      <c r="B62" s="10"/>
      <c r="D62" s="35"/>
      <c r="H62" s="36"/>
      <c r="J62" s="35"/>
      <c r="P62" s="36"/>
      <c r="R62" s="11"/>
    </row>
    <row r="63" spans="2:18" s="2" customFormat="1" ht="14.25" customHeight="1" x14ac:dyDescent="0.3">
      <c r="B63" s="10"/>
      <c r="D63" s="35"/>
      <c r="H63" s="36"/>
      <c r="J63" s="35"/>
      <c r="P63" s="36"/>
      <c r="R63" s="11"/>
    </row>
    <row r="64" spans="2:18" s="2" customFormat="1" ht="14.25" customHeight="1" x14ac:dyDescent="0.3">
      <c r="B64" s="10"/>
      <c r="D64" s="35"/>
      <c r="H64" s="36"/>
      <c r="J64" s="35"/>
      <c r="P64" s="36"/>
      <c r="R64" s="11"/>
    </row>
    <row r="65" spans="2:18" s="2" customFormat="1" ht="14.25" customHeight="1" x14ac:dyDescent="0.3">
      <c r="B65" s="10"/>
      <c r="D65" s="35"/>
      <c r="H65" s="36"/>
      <c r="J65" s="35"/>
      <c r="P65" s="36"/>
      <c r="R65" s="11"/>
    </row>
    <row r="66" spans="2:18" s="2" customFormat="1" ht="14.25" customHeight="1" x14ac:dyDescent="0.3">
      <c r="B66" s="10"/>
      <c r="D66" s="35"/>
      <c r="H66" s="36"/>
      <c r="J66" s="35"/>
      <c r="P66" s="36"/>
      <c r="R66" s="11"/>
    </row>
    <row r="67" spans="2:18" s="2" customFormat="1" ht="14.25" customHeight="1" x14ac:dyDescent="0.3">
      <c r="B67" s="10"/>
      <c r="D67" s="35"/>
      <c r="H67" s="36"/>
      <c r="J67" s="35"/>
      <c r="P67" s="36"/>
      <c r="R67" s="11"/>
    </row>
    <row r="68" spans="2:18" s="2" customFormat="1" ht="14.25" customHeight="1" x14ac:dyDescent="0.3">
      <c r="B68" s="10"/>
      <c r="D68" s="35"/>
      <c r="H68" s="36"/>
      <c r="J68" s="35"/>
      <c r="P68" s="36"/>
      <c r="R68" s="11"/>
    </row>
    <row r="69" spans="2:18" s="2" customFormat="1" ht="14.25" customHeight="1" x14ac:dyDescent="0.3">
      <c r="B69" s="10"/>
      <c r="D69" s="35"/>
      <c r="H69" s="36"/>
      <c r="J69" s="35"/>
      <c r="P69" s="36"/>
      <c r="R69" s="11"/>
    </row>
    <row r="70" spans="2:18" s="6" customFormat="1" ht="15.75" customHeight="1" x14ac:dyDescent="0.3">
      <c r="B70" s="19"/>
      <c r="D70" s="37" t="s">
        <v>43</v>
      </c>
      <c r="E70" s="38"/>
      <c r="F70" s="38"/>
      <c r="G70" s="39" t="s">
        <v>44</v>
      </c>
      <c r="H70" s="40"/>
      <c r="J70" s="37" t="s">
        <v>43</v>
      </c>
      <c r="K70" s="38"/>
      <c r="L70" s="38"/>
      <c r="M70" s="38"/>
      <c r="N70" s="39" t="s">
        <v>44</v>
      </c>
      <c r="O70" s="38"/>
      <c r="P70" s="40"/>
      <c r="R70" s="20"/>
    </row>
    <row r="71" spans="2:18" s="6" customFormat="1" ht="1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6" customFormat="1" ht="7.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6" customFormat="1" ht="37.5" customHeight="1" x14ac:dyDescent="0.3">
      <c r="B76" s="19"/>
      <c r="C76" s="208" t="s">
        <v>90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20"/>
    </row>
    <row r="77" spans="2:18" s="6" customFormat="1" ht="7.5" customHeight="1" x14ac:dyDescent="0.3">
      <c r="B77" s="19"/>
      <c r="R77" s="20"/>
    </row>
    <row r="78" spans="2:18" s="6" customFormat="1" ht="30.75" customHeight="1" x14ac:dyDescent="0.3">
      <c r="B78" s="19"/>
      <c r="C78" s="16" t="s">
        <v>14</v>
      </c>
      <c r="F78" s="257" t="str">
        <f>$F$6</f>
        <v>„Výzkumné a vývojové centrum ELISABETH PHARMACON“</v>
      </c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R78" s="20"/>
    </row>
    <row r="79" spans="2:18" s="6" customFormat="1" ht="37.5" customHeight="1" x14ac:dyDescent="0.3">
      <c r="B79" s="19"/>
      <c r="C79" s="49" t="s">
        <v>86</v>
      </c>
      <c r="F79" s="201" t="str">
        <f>$F$7</f>
        <v>02 - Zdravotechnika</v>
      </c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R79" s="20"/>
    </row>
    <row r="80" spans="2:18" s="6" customFormat="1" ht="7.5" customHeight="1" x14ac:dyDescent="0.3">
      <c r="B80" s="19"/>
      <c r="R80" s="20"/>
    </row>
    <row r="81" spans="2:47" s="6" customFormat="1" ht="18.75" customHeight="1" x14ac:dyDescent="0.3">
      <c r="B81" s="19"/>
      <c r="C81" s="16" t="s">
        <v>17</v>
      </c>
      <c r="F81" s="14" t="str">
        <f>$F$9</f>
        <v xml:space="preserve"> </v>
      </c>
      <c r="K81" s="16" t="s">
        <v>19</v>
      </c>
      <c r="M81" s="279">
        <v>42550</v>
      </c>
      <c r="N81" s="280"/>
      <c r="O81" s="280"/>
      <c r="P81" s="280"/>
      <c r="R81" s="20"/>
    </row>
    <row r="82" spans="2:47" s="6" customFormat="1" ht="7.5" customHeight="1" x14ac:dyDescent="0.3">
      <c r="B82" s="19"/>
      <c r="R82" s="20"/>
    </row>
    <row r="83" spans="2:47" s="6" customFormat="1" ht="15.75" customHeight="1" x14ac:dyDescent="0.3">
      <c r="B83" s="19"/>
      <c r="C83" s="16" t="s">
        <v>20</v>
      </c>
      <c r="F83" s="14" t="str">
        <f>$E$12</f>
        <v xml:space="preserve"> </v>
      </c>
      <c r="K83" s="16" t="s">
        <v>24</v>
      </c>
      <c r="M83" s="209" t="str">
        <f>$E$18</f>
        <v xml:space="preserve"> </v>
      </c>
      <c r="N83" s="191"/>
      <c r="O83" s="191"/>
      <c r="P83" s="191"/>
      <c r="Q83" s="191"/>
      <c r="R83" s="20"/>
    </row>
    <row r="84" spans="2:47" s="6" customFormat="1" ht="15" customHeight="1" x14ac:dyDescent="0.3">
      <c r="B84" s="19"/>
      <c r="C84" s="16" t="s">
        <v>23</v>
      </c>
      <c r="F84" s="14" t="str">
        <f>IF($E$15="","",$E$15)</f>
        <v xml:space="preserve"> </v>
      </c>
      <c r="K84" s="16" t="s">
        <v>26</v>
      </c>
      <c r="M84" s="209" t="str">
        <f>$E$21</f>
        <v xml:space="preserve"> </v>
      </c>
      <c r="N84" s="191"/>
      <c r="O84" s="191"/>
      <c r="P84" s="191"/>
      <c r="Q84" s="191"/>
      <c r="R84" s="20"/>
    </row>
    <row r="85" spans="2:47" s="6" customFormat="1" ht="11.25" customHeight="1" x14ac:dyDescent="0.3">
      <c r="B85" s="19"/>
      <c r="R85" s="20"/>
    </row>
    <row r="86" spans="2:47" s="6" customFormat="1" ht="30" customHeight="1" x14ac:dyDescent="0.3">
      <c r="B86" s="19"/>
      <c r="C86" s="260" t="s">
        <v>91</v>
      </c>
      <c r="D86" s="193"/>
      <c r="E86" s="193"/>
      <c r="F86" s="193"/>
      <c r="G86" s="193"/>
      <c r="H86" s="28"/>
      <c r="I86" s="28"/>
      <c r="J86" s="28"/>
      <c r="K86" s="28"/>
      <c r="L86" s="28"/>
      <c r="M86" s="28"/>
      <c r="N86" s="260" t="s">
        <v>92</v>
      </c>
      <c r="O86" s="191"/>
      <c r="P86" s="191"/>
      <c r="Q86" s="191"/>
      <c r="R86" s="20"/>
    </row>
    <row r="87" spans="2:47" s="6" customFormat="1" ht="11.25" customHeight="1" x14ac:dyDescent="0.3">
      <c r="B87" s="19"/>
      <c r="R87" s="20"/>
    </row>
    <row r="88" spans="2:47" s="6" customFormat="1" ht="30" customHeight="1" x14ac:dyDescent="0.3">
      <c r="B88" s="19"/>
      <c r="C88" s="61" t="s">
        <v>93</v>
      </c>
      <c r="N88" s="190">
        <f>$N$118</f>
        <v>0</v>
      </c>
      <c r="O88" s="191"/>
      <c r="P88" s="191"/>
      <c r="Q88" s="191"/>
      <c r="R88" s="20"/>
      <c r="AU88" s="6" t="s">
        <v>94</v>
      </c>
    </row>
    <row r="89" spans="2:47" s="66" customFormat="1" ht="25.5" customHeight="1" x14ac:dyDescent="0.3">
      <c r="B89" s="87"/>
      <c r="D89" s="88" t="s">
        <v>755</v>
      </c>
      <c r="N89" s="255">
        <f>$N$119</f>
        <v>0</v>
      </c>
      <c r="O89" s="256"/>
      <c r="P89" s="256"/>
      <c r="Q89" s="256"/>
      <c r="R89" s="89"/>
    </row>
    <row r="90" spans="2:47" s="66" customFormat="1" ht="25.5" customHeight="1" x14ac:dyDescent="0.3">
      <c r="B90" s="87"/>
      <c r="D90" s="88" t="s">
        <v>756</v>
      </c>
      <c r="N90" s="255">
        <f>$N$123</f>
        <v>0</v>
      </c>
      <c r="O90" s="256"/>
      <c r="P90" s="256"/>
      <c r="Q90" s="256"/>
      <c r="R90" s="89"/>
    </row>
    <row r="91" spans="2:47" s="66" customFormat="1" ht="25.5" customHeight="1" x14ac:dyDescent="0.3">
      <c r="B91" s="87"/>
      <c r="D91" s="88" t="s">
        <v>757</v>
      </c>
      <c r="N91" s="255">
        <f>$N$125</f>
        <v>0</v>
      </c>
      <c r="O91" s="256"/>
      <c r="P91" s="256"/>
      <c r="Q91" s="256"/>
      <c r="R91" s="89"/>
    </row>
    <row r="92" spans="2:47" s="66" customFormat="1" ht="25.5" customHeight="1" x14ac:dyDescent="0.3">
      <c r="B92" s="87"/>
      <c r="D92" s="88" t="s">
        <v>758</v>
      </c>
      <c r="N92" s="255">
        <f>$N$127</f>
        <v>0</v>
      </c>
      <c r="O92" s="256"/>
      <c r="P92" s="256"/>
      <c r="Q92" s="256"/>
      <c r="R92" s="89"/>
    </row>
    <row r="93" spans="2:47" s="66" customFormat="1" ht="25.5" customHeight="1" x14ac:dyDescent="0.3">
      <c r="B93" s="87"/>
      <c r="D93" s="88" t="s">
        <v>759</v>
      </c>
      <c r="N93" s="255">
        <f>$N$129</f>
        <v>0</v>
      </c>
      <c r="O93" s="256"/>
      <c r="P93" s="256"/>
      <c r="Q93" s="256"/>
      <c r="R93" s="89"/>
    </row>
    <row r="94" spans="2:47" s="66" customFormat="1" ht="25.5" customHeight="1" x14ac:dyDescent="0.3">
      <c r="B94" s="87"/>
      <c r="D94" s="88" t="s">
        <v>760</v>
      </c>
      <c r="N94" s="255">
        <f>$N$131</f>
        <v>0</v>
      </c>
      <c r="O94" s="256"/>
      <c r="P94" s="256"/>
      <c r="Q94" s="256"/>
      <c r="R94" s="89"/>
    </row>
    <row r="95" spans="2:47" s="66" customFormat="1" ht="25.5" customHeight="1" x14ac:dyDescent="0.3">
      <c r="B95" s="87"/>
      <c r="D95" s="88" t="s">
        <v>761</v>
      </c>
      <c r="N95" s="255">
        <f>$N$154</f>
        <v>0</v>
      </c>
      <c r="O95" s="256"/>
      <c r="P95" s="256"/>
      <c r="Q95" s="256"/>
      <c r="R95" s="89"/>
    </row>
    <row r="96" spans="2:47" s="66" customFormat="1" ht="25.5" customHeight="1" x14ac:dyDescent="0.3">
      <c r="B96" s="87"/>
      <c r="D96" s="88" t="s">
        <v>762</v>
      </c>
      <c r="N96" s="255">
        <f>$N$175</f>
        <v>0</v>
      </c>
      <c r="O96" s="256"/>
      <c r="P96" s="256"/>
      <c r="Q96" s="256"/>
      <c r="R96" s="89"/>
    </row>
    <row r="97" spans="2:21" s="6" customFormat="1" ht="22.5" customHeight="1" x14ac:dyDescent="0.3">
      <c r="B97" s="19"/>
      <c r="R97" s="20"/>
    </row>
    <row r="98" spans="2:21" s="6" customFormat="1" ht="30" customHeight="1" x14ac:dyDescent="0.3">
      <c r="B98" s="19"/>
      <c r="C98" s="61" t="s">
        <v>1014</v>
      </c>
      <c r="F98" s="157"/>
      <c r="N98" s="190"/>
      <c r="O98" s="191"/>
      <c r="P98" s="191"/>
      <c r="Q98" s="191"/>
      <c r="R98" s="20"/>
      <c r="T98" s="90"/>
      <c r="U98" s="91" t="s">
        <v>31</v>
      </c>
    </row>
    <row r="99" spans="2:21" s="159" customFormat="1" ht="30" customHeight="1" x14ac:dyDescent="0.3">
      <c r="B99" s="19"/>
      <c r="C99" s="161"/>
      <c r="D99" s="191" t="s">
        <v>1013</v>
      </c>
      <c r="E99" s="191"/>
      <c r="F99" s="191"/>
      <c r="G99" s="191"/>
      <c r="H99" s="191"/>
      <c r="I99" s="191"/>
      <c r="J99" s="191"/>
      <c r="K99" s="191"/>
      <c r="L99" s="191"/>
      <c r="M99" s="191"/>
      <c r="N99" s="160"/>
      <c r="R99" s="20"/>
      <c r="T99" s="169"/>
      <c r="U99" s="175"/>
    </row>
    <row r="100" spans="2:21" s="6" customFormat="1" ht="18.75" customHeight="1" x14ac:dyDescent="0.3">
      <c r="B100" s="19"/>
      <c r="R100" s="20"/>
    </row>
    <row r="101" spans="2:21" s="6" customFormat="1" ht="30" customHeight="1" x14ac:dyDescent="0.3">
      <c r="B101" s="19"/>
      <c r="C101" s="79" t="s">
        <v>82</v>
      </c>
      <c r="D101" s="28"/>
      <c r="E101" s="28"/>
      <c r="F101" s="28"/>
      <c r="G101" s="28"/>
      <c r="H101" s="28"/>
      <c r="I101" s="28"/>
      <c r="J101" s="28"/>
      <c r="K101" s="28"/>
      <c r="L101" s="192">
        <f>ROUND(SUM($N$88+$N$98),1)</f>
        <v>0</v>
      </c>
      <c r="M101" s="193"/>
      <c r="N101" s="193"/>
      <c r="O101" s="193"/>
      <c r="P101" s="193"/>
      <c r="Q101" s="193"/>
      <c r="R101" s="20"/>
    </row>
    <row r="102" spans="2:21" s="6" customFormat="1" ht="7.5" customHeight="1" x14ac:dyDescent="0.3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3"/>
    </row>
    <row r="106" spans="2:21" s="6" customFormat="1" ht="7.5" customHeight="1" x14ac:dyDescent="0.3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6"/>
    </row>
    <row r="107" spans="2:21" s="6" customFormat="1" ht="37.5" customHeight="1" x14ac:dyDescent="0.3">
      <c r="B107" s="19"/>
      <c r="C107" s="208" t="s">
        <v>118</v>
      </c>
      <c r="D107" s="191"/>
      <c r="E107" s="191"/>
      <c r="F107" s="191"/>
      <c r="G107" s="191"/>
      <c r="H107" s="191"/>
      <c r="I107" s="191"/>
      <c r="J107" s="191"/>
      <c r="K107" s="191"/>
      <c r="L107" s="191"/>
      <c r="M107" s="191"/>
      <c r="N107" s="191"/>
      <c r="O107" s="191"/>
      <c r="P107" s="191"/>
      <c r="Q107" s="191"/>
      <c r="R107" s="20"/>
    </row>
    <row r="108" spans="2:21" s="6" customFormat="1" ht="7.5" customHeight="1" x14ac:dyDescent="0.3">
      <c r="B108" s="19"/>
      <c r="R108" s="20"/>
    </row>
    <row r="109" spans="2:21" s="6" customFormat="1" ht="30.75" customHeight="1" x14ac:dyDescent="0.3">
      <c r="B109" s="19"/>
      <c r="C109" s="16" t="s">
        <v>14</v>
      </c>
      <c r="F109" s="257" t="str">
        <f>$F$6</f>
        <v>„Výzkumné a vývojové centrum ELISABETH PHARMACON“</v>
      </c>
      <c r="G109" s="191"/>
      <c r="H109" s="191"/>
      <c r="I109" s="191"/>
      <c r="J109" s="191"/>
      <c r="K109" s="191"/>
      <c r="L109" s="191"/>
      <c r="M109" s="191"/>
      <c r="N109" s="191"/>
      <c r="O109" s="191"/>
      <c r="P109" s="191"/>
      <c r="R109" s="20"/>
    </row>
    <row r="110" spans="2:21" s="6" customFormat="1" ht="37.5" customHeight="1" x14ac:dyDescent="0.3">
      <c r="B110" s="19"/>
      <c r="C110" s="49" t="s">
        <v>86</v>
      </c>
      <c r="F110" s="201" t="str">
        <f>$F$7</f>
        <v>02 - Zdravotechnika</v>
      </c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R110" s="20"/>
    </row>
    <row r="111" spans="2:21" s="6" customFormat="1" ht="7.5" customHeight="1" x14ac:dyDescent="0.3">
      <c r="B111" s="19"/>
      <c r="R111" s="20"/>
    </row>
    <row r="112" spans="2:21" s="6" customFormat="1" ht="18.75" customHeight="1" x14ac:dyDescent="0.3">
      <c r="B112" s="19"/>
      <c r="C112" s="16" t="s">
        <v>17</v>
      </c>
      <c r="F112" s="14" t="str">
        <f>$F$9</f>
        <v xml:space="preserve"> </v>
      </c>
      <c r="K112" s="16" t="s">
        <v>19</v>
      </c>
      <c r="M112" s="251" t="str">
        <f>IF($O$9="","",$O$9)</f>
        <v/>
      </c>
      <c r="N112" s="191"/>
      <c r="O112" s="191"/>
      <c r="P112" s="191"/>
      <c r="R112" s="20"/>
    </row>
    <row r="113" spans="2:65" s="6" customFormat="1" ht="7.5" customHeight="1" x14ac:dyDescent="0.3">
      <c r="B113" s="19"/>
      <c r="R113" s="20"/>
    </row>
    <row r="114" spans="2:65" s="6" customFormat="1" ht="15.75" customHeight="1" x14ac:dyDescent="0.3">
      <c r="B114" s="19"/>
      <c r="C114" s="16" t="s">
        <v>20</v>
      </c>
      <c r="F114" s="14" t="str">
        <f>$E$12</f>
        <v xml:space="preserve"> </v>
      </c>
      <c r="K114" s="16" t="s">
        <v>24</v>
      </c>
      <c r="M114" s="209" t="str">
        <f>$E$18</f>
        <v xml:space="preserve"> </v>
      </c>
      <c r="N114" s="191"/>
      <c r="O114" s="191"/>
      <c r="P114" s="191"/>
      <c r="Q114" s="191"/>
      <c r="R114" s="20"/>
    </row>
    <row r="115" spans="2:65" s="6" customFormat="1" ht="15" customHeight="1" x14ac:dyDescent="0.3">
      <c r="B115" s="19"/>
      <c r="C115" s="16" t="s">
        <v>23</v>
      </c>
      <c r="F115" s="14" t="str">
        <f>IF($E$15="","",$E$15)</f>
        <v xml:space="preserve"> </v>
      </c>
      <c r="K115" s="16" t="s">
        <v>26</v>
      </c>
      <c r="M115" s="209" t="str">
        <f>$E$21</f>
        <v xml:space="preserve"> </v>
      </c>
      <c r="N115" s="191"/>
      <c r="O115" s="191"/>
      <c r="P115" s="191"/>
      <c r="Q115" s="191"/>
      <c r="R115" s="20"/>
    </row>
    <row r="116" spans="2:65" s="6" customFormat="1" ht="11.25" customHeight="1" x14ac:dyDescent="0.3">
      <c r="B116" s="19"/>
      <c r="R116" s="20"/>
    </row>
    <row r="117" spans="2:65" s="92" customFormat="1" ht="30" customHeight="1" x14ac:dyDescent="0.3">
      <c r="B117" s="93"/>
      <c r="C117" s="94" t="s">
        <v>119</v>
      </c>
      <c r="D117" s="95" t="s">
        <v>120</v>
      </c>
      <c r="E117" s="95" t="s">
        <v>49</v>
      </c>
      <c r="F117" s="252" t="s">
        <v>121</v>
      </c>
      <c r="G117" s="253"/>
      <c r="H117" s="253"/>
      <c r="I117" s="253"/>
      <c r="J117" s="95" t="s">
        <v>122</v>
      </c>
      <c r="K117" s="95" t="s">
        <v>123</v>
      </c>
      <c r="L117" s="252" t="s">
        <v>124</v>
      </c>
      <c r="M117" s="253"/>
      <c r="N117" s="252" t="s">
        <v>125</v>
      </c>
      <c r="O117" s="253"/>
      <c r="P117" s="253"/>
      <c r="Q117" s="254"/>
      <c r="R117" s="96"/>
      <c r="T117" s="56" t="s">
        <v>126</v>
      </c>
      <c r="U117" s="57" t="s">
        <v>31</v>
      </c>
      <c r="V117" s="57" t="s">
        <v>127</v>
      </c>
      <c r="W117" s="57" t="s">
        <v>128</v>
      </c>
      <c r="X117" s="57" t="s">
        <v>129</v>
      </c>
      <c r="Y117" s="57" t="s">
        <v>130</v>
      </c>
      <c r="Z117" s="57" t="s">
        <v>131</v>
      </c>
      <c r="AA117" s="58" t="s">
        <v>132</v>
      </c>
    </row>
    <row r="118" spans="2:65" s="6" customFormat="1" ht="30" customHeight="1" x14ac:dyDescent="0.35">
      <c r="B118" s="19"/>
      <c r="C118" s="61" t="s">
        <v>88</v>
      </c>
      <c r="N118" s="237">
        <f>N119+N123+N125+N127+N129+N131+N154+N175</f>
        <v>0</v>
      </c>
      <c r="O118" s="191"/>
      <c r="P118" s="191"/>
      <c r="Q118" s="191"/>
      <c r="R118" s="20"/>
      <c r="T118" s="60"/>
      <c r="U118" s="33"/>
      <c r="V118" s="33"/>
      <c r="W118" s="97" t="e">
        <f>$W$119+$W$123+$W$125+$W$127+$W$129+$W$131+$W$154+$W$175</f>
        <v>#VALUE!</v>
      </c>
      <c r="X118" s="33"/>
      <c r="Y118" s="97" t="e">
        <f>$Y$119+$Y$123+$Y$125+$Y$127+$Y$129+$Y$131+$Y$154+$Y$175</f>
        <v>#VALUE!</v>
      </c>
      <c r="Z118" s="33"/>
      <c r="AA118" s="98" t="e">
        <f>$AA$119+$AA$123+$AA$125+$AA$127+$AA$129+$AA$131+$AA$154+$AA$175</f>
        <v>#VALUE!</v>
      </c>
      <c r="AT118" s="6" t="s">
        <v>66</v>
      </c>
      <c r="AU118" s="6" t="s">
        <v>94</v>
      </c>
      <c r="BK118" s="99">
        <f>$BK$119+$BK$123+$BK$125+$BK$127+$BK$129+$BK$131+$BK$154+$BK$175</f>
        <v>0</v>
      </c>
    </row>
    <row r="119" spans="2:65" s="100" customFormat="1" ht="37.5" customHeight="1" x14ac:dyDescent="0.35">
      <c r="B119" s="101"/>
      <c r="D119" s="102" t="s">
        <v>755</v>
      </c>
      <c r="E119" s="102"/>
      <c r="F119" s="102"/>
      <c r="G119" s="102"/>
      <c r="H119" s="102"/>
      <c r="I119" s="102"/>
      <c r="J119" s="102"/>
      <c r="K119" s="102"/>
      <c r="L119" s="102"/>
      <c r="M119" s="102"/>
      <c r="N119" s="225">
        <f>$BK$119</f>
        <v>0</v>
      </c>
      <c r="O119" s="226"/>
      <c r="P119" s="226"/>
      <c r="Q119" s="226"/>
      <c r="R119" s="104"/>
      <c r="T119" s="105"/>
      <c r="W119" s="106">
        <f>SUM($W$120:$W$122)</f>
        <v>0</v>
      </c>
      <c r="Y119" s="106">
        <f>SUM($Y$120:$Y$122)</f>
        <v>9.8195999999999994</v>
      </c>
      <c r="AA119" s="107">
        <f>SUM($AA$120:$AA$122)</f>
        <v>0</v>
      </c>
      <c r="AR119" s="103" t="s">
        <v>74</v>
      </c>
      <c r="AT119" s="103" t="s">
        <v>66</v>
      </c>
      <c r="AU119" s="103" t="s">
        <v>67</v>
      </c>
      <c r="AY119" s="103" t="s">
        <v>133</v>
      </c>
      <c r="BK119" s="108">
        <f>SUM($BK$120:$BK$122)</f>
        <v>0</v>
      </c>
    </row>
    <row r="120" spans="2:65" s="6" customFormat="1" ht="39" customHeight="1" x14ac:dyDescent="0.3">
      <c r="B120" s="19"/>
      <c r="C120" s="109" t="s">
        <v>74</v>
      </c>
      <c r="D120" s="109" t="s">
        <v>134</v>
      </c>
      <c r="E120" s="110" t="s">
        <v>763</v>
      </c>
      <c r="F120" s="236" t="s">
        <v>764</v>
      </c>
      <c r="G120" s="235"/>
      <c r="H120" s="235"/>
      <c r="I120" s="235"/>
      <c r="J120" s="111" t="s">
        <v>152</v>
      </c>
      <c r="K120" s="112">
        <v>6.93</v>
      </c>
      <c r="L120" s="234"/>
      <c r="M120" s="235"/>
      <c r="N120" s="234">
        <f>ROUND($L$120*$K$120,2)</f>
        <v>0</v>
      </c>
      <c r="O120" s="235"/>
      <c r="P120" s="235"/>
      <c r="Q120" s="235"/>
      <c r="R120" s="20"/>
      <c r="T120" s="113"/>
      <c r="U120" s="26" t="s">
        <v>32</v>
      </c>
      <c r="V120" s="114">
        <v>0</v>
      </c>
      <c r="W120" s="114">
        <f>$V$120*$K$120</f>
        <v>0</v>
      </c>
      <c r="X120" s="114">
        <v>0</v>
      </c>
      <c r="Y120" s="114">
        <f>$X$120*$K$120</f>
        <v>0</v>
      </c>
      <c r="Z120" s="114">
        <v>0</v>
      </c>
      <c r="AA120" s="115">
        <f>$Z$120*$K$120</f>
        <v>0</v>
      </c>
      <c r="AR120" s="6" t="s">
        <v>138</v>
      </c>
      <c r="AT120" s="6" t="s">
        <v>134</v>
      </c>
      <c r="AU120" s="6" t="s">
        <v>74</v>
      </c>
      <c r="AY120" s="6" t="s">
        <v>133</v>
      </c>
      <c r="BE120" s="116">
        <f>IF($U$120="základní",$N$120,0)</f>
        <v>0</v>
      </c>
      <c r="BF120" s="116">
        <f>IF($U$120="snížená",$N$120,0)</f>
        <v>0</v>
      </c>
      <c r="BG120" s="116">
        <f>IF($U$120="zákl. přenesená",$N$120,0)</f>
        <v>0</v>
      </c>
      <c r="BH120" s="116">
        <f>IF($U$120="sníž. přenesená",$N$120,0)</f>
        <v>0</v>
      </c>
      <c r="BI120" s="116">
        <f>IF($U$120="nulová",$N$120,0)</f>
        <v>0</v>
      </c>
      <c r="BJ120" s="6" t="s">
        <v>74</v>
      </c>
      <c r="BK120" s="116">
        <f>ROUND($L$120*$K$120,2)</f>
        <v>0</v>
      </c>
      <c r="BL120" s="6" t="s">
        <v>138</v>
      </c>
      <c r="BM120" s="6" t="s">
        <v>765</v>
      </c>
    </row>
    <row r="121" spans="2:65" s="6" customFormat="1" ht="27" customHeight="1" x14ac:dyDescent="0.3">
      <c r="B121" s="19"/>
      <c r="C121" s="109" t="s">
        <v>84</v>
      </c>
      <c r="D121" s="109" t="s">
        <v>134</v>
      </c>
      <c r="E121" s="110" t="s">
        <v>766</v>
      </c>
      <c r="F121" s="236" t="s">
        <v>767</v>
      </c>
      <c r="G121" s="235"/>
      <c r="H121" s="235"/>
      <c r="I121" s="235"/>
      <c r="J121" s="111" t="s">
        <v>152</v>
      </c>
      <c r="K121" s="112">
        <v>4.62</v>
      </c>
      <c r="L121" s="234"/>
      <c r="M121" s="235"/>
      <c r="N121" s="234">
        <f>ROUND($L$121*$K$121,2)</f>
        <v>0</v>
      </c>
      <c r="O121" s="235"/>
      <c r="P121" s="235"/>
      <c r="Q121" s="235"/>
      <c r="R121" s="20"/>
      <c r="T121" s="113"/>
      <c r="U121" s="26" t="s">
        <v>32</v>
      </c>
      <c r="V121" s="114">
        <v>0</v>
      </c>
      <c r="W121" s="114">
        <f>$V$121*$K$121</f>
        <v>0</v>
      </c>
      <c r="X121" s="114">
        <v>1.67</v>
      </c>
      <c r="Y121" s="114">
        <f>$X$121*$K$121</f>
        <v>7.7153999999999998</v>
      </c>
      <c r="Z121" s="114">
        <v>0</v>
      </c>
      <c r="AA121" s="115">
        <f>$Z$121*$K$121</f>
        <v>0</v>
      </c>
      <c r="AR121" s="6" t="s">
        <v>138</v>
      </c>
      <c r="AT121" s="6" t="s">
        <v>134</v>
      </c>
      <c r="AU121" s="6" t="s">
        <v>74</v>
      </c>
      <c r="AY121" s="6" t="s">
        <v>133</v>
      </c>
      <c r="BE121" s="116">
        <f>IF($U$121="základní",$N$121,0)</f>
        <v>0</v>
      </c>
      <c r="BF121" s="116">
        <f>IF($U$121="snížená",$N$121,0)</f>
        <v>0</v>
      </c>
      <c r="BG121" s="116">
        <f>IF($U$121="zákl. přenesená",$N$121,0)</f>
        <v>0</v>
      </c>
      <c r="BH121" s="116">
        <f>IF($U$121="sníž. přenesená",$N$121,0)</f>
        <v>0</v>
      </c>
      <c r="BI121" s="116">
        <f>IF($U$121="nulová",$N$121,0)</f>
        <v>0</v>
      </c>
      <c r="BJ121" s="6" t="s">
        <v>74</v>
      </c>
      <c r="BK121" s="116">
        <f>ROUND($L$121*$K$121,2)</f>
        <v>0</v>
      </c>
      <c r="BL121" s="6" t="s">
        <v>138</v>
      </c>
      <c r="BM121" s="6" t="s">
        <v>768</v>
      </c>
    </row>
    <row r="122" spans="2:65" s="6" customFormat="1" ht="27" customHeight="1" x14ac:dyDescent="0.3">
      <c r="B122" s="19"/>
      <c r="C122" s="109" t="s">
        <v>149</v>
      </c>
      <c r="D122" s="109" t="s">
        <v>134</v>
      </c>
      <c r="E122" s="110" t="s">
        <v>769</v>
      </c>
      <c r="F122" s="236" t="s">
        <v>770</v>
      </c>
      <c r="G122" s="235"/>
      <c r="H122" s="235"/>
      <c r="I122" s="235"/>
      <c r="J122" s="111" t="s">
        <v>152</v>
      </c>
      <c r="K122" s="112">
        <v>1.26</v>
      </c>
      <c r="L122" s="234"/>
      <c r="M122" s="235"/>
      <c r="N122" s="234">
        <f>ROUND($L$122*$K$122,2)</f>
        <v>0</v>
      </c>
      <c r="O122" s="235"/>
      <c r="P122" s="235"/>
      <c r="Q122" s="235"/>
      <c r="R122" s="20"/>
      <c r="T122" s="113"/>
      <c r="U122" s="26" t="s">
        <v>32</v>
      </c>
      <c r="V122" s="114">
        <v>0</v>
      </c>
      <c r="W122" s="114">
        <f>$V$122*$K$122</f>
        <v>0</v>
      </c>
      <c r="X122" s="114">
        <v>1.67</v>
      </c>
      <c r="Y122" s="114">
        <f>$X$122*$K$122</f>
        <v>2.1042000000000001</v>
      </c>
      <c r="Z122" s="114">
        <v>0</v>
      </c>
      <c r="AA122" s="115">
        <f>$Z$122*$K$122</f>
        <v>0</v>
      </c>
      <c r="AR122" s="6" t="s">
        <v>138</v>
      </c>
      <c r="AT122" s="6" t="s">
        <v>134</v>
      </c>
      <c r="AU122" s="6" t="s">
        <v>74</v>
      </c>
      <c r="AY122" s="6" t="s">
        <v>133</v>
      </c>
      <c r="BE122" s="116">
        <f>IF($U$122="základní",$N$122,0)</f>
        <v>0</v>
      </c>
      <c r="BF122" s="116">
        <f>IF($U$122="snížená",$N$122,0)</f>
        <v>0</v>
      </c>
      <c r="BG122" s="116">
        <f>IF($U$122="zákl. přenesená",$N$122,0)</f>
        <v>0</v>
      </c>
      <c r="BH122" s="116">
        <f>IF($U$122="sníž. přenesená",$N$122,0)</f>
        <v>0</v>
      </c>
      <c r="BI122" s="116">
        <f>IF($U$122="nulová",$N$122,0)</f>
        <v>0</v>
      </c>
      <c r="BJ122" s="6" t="s">
        <v>74</v>
      </c>
      <c r="BK122" s="116">
        <f>ROUND($L$122*$K$122,2)</f>
        <v>0</v>
      </c>
      <c r="BL122" s="6" t="s">
        <v>138</v>
      </c>
      <c r="BM122" s="6" t="s">
        <v>771</v>
      </c>
    </row>
    <row r="123" spans="2:65" s="100" customFormat="1" ht="37.5" customHeight="1" x14ac:dyDescent="0.35">
      <c r="B123" s="101"/>
      <c r="D123" s="102" t="s">
        <v>756</v>
      </c>
      <c r="E123" s="102"/>
      <c r="F123" s="102"/>
      <c r="G123" s="102"/>
      <c r="H123" s="102"/>
      <c r="I123" s="102"/>
      <c r="J123" s="102"/>
      <c r="K123" s="102"/>
      <c r="L123" s="102"/>
      <c r="M123" s="102"/>
      <c r="N123" s="225">
        <f>$BK$123</f>
        <v>0</v>
      </c>
      <c r="O123" s="226"/>
      <c r="P123" s="226"/>
      <c r="Q123" s="226"/>
      <c r="R123" s="104"/>
      <c r="T123" s="105"/>
      <c r="W123" s="106">
        <f>$W$124</f>
        <v>0</v>
      </c>
      <c r="Y123" s="106">
        <f>$Y$124</f>
        <v>0.71328600000000009</v>
      </c>
      <c r="AA123" s="107">
        <f>$AA$124</f>
        <v>0</v>
      </c>
      <c r="AR123" s="103" t="s">
        <v>74</v>
      </c>
      <c r="AT123" s="103" t="s">
        <v>66</v>
      </c>
      <c r="AU123" s="103" t="s">
        <v>67</v>
      </c>
      <c r="AY123" s="103" t="s">
        <v>133</v>
      </c>
      <c r="BK123" s="108">
        <f>$BK$124</f>
        <v>0</v>
      </c>
    </row>
    <row r="124" spans="2:65" s="6" customFormat="1" ht="27" customHeight="1" x14ac:dyDescent="0.3">
      <c r="B124" s="19"/>
      <c r="C124" s="109" t="s">
        <v>138</v>
      </c>
      <c r="D124" s="109" t="s">
        <v>134</v>
      </c>
      <c r="E124" s="110" t="s">
        <v>772</v>
      </c>
      <c r="F124" s="236" t="s">
        <v>773</v>
      </c>
      <c r="G124" s="235"/>
      <c r="H124" s="235"/>
      <c r="I124" s="235"/>
      <c r="J124" s="111" t="s">
        <v>152</v>
      </c>
      <c r="K124" s="112">
        <v>0.63</v>
      </c>
      <c r="L124" s="234"/>
      <c r="M124" s="235"/>
      <c r="N124" s="234">
        <f>ROUND($L$124*$K$124,2)</f>
        <v>0</v>
      </c>
      <c r="O124" s="235"/>
      <c r="P124" s="235"/>
      <c r="Q124" s="235"/>
      <c r="R124" s="20"/>
      <c r="T124" s="113"/>
      <c r="U124" s="26" t="s">
        <v>32</v>
      </c>
      <c r="V124" s="114">
        <v>0</v>
      </c>
      <c r="W124" s="114">
        <f>$V$124*$K$124</f>
        <v>0</v>
      </c>
      <c r="X124" s="114">
        <v>1.1322000000000001</v>
      </c>
      <c r="Y124" s="114">
        <f>$X$124*$K$124</f>
        <v>0.71328600000000009</v>
      </c>
      <c r="Z124" s="114">
        <v>0</v>
      </c>
      <c r="AA124" s="115">
        <f>$Z$124*$K$124</f>
        <v>0</v>
      </c>
      <c r="AR124" s="6" t="s">
        <v>138</v>
      </c>
      <c r="AT124" s="6" t="s">
        <v>134</v>
      </c>
      <c r="AU124" s="6" t="s">
        <v>74</v>
      </c>
      <c r="AY124" s="6" t="s">
        <v>133</v>
      </c>
      <c r="BE124" s="116">
        <f>IF($U$124="základní",$N$124,0)</f>
        <v>0</v>
      </c>
      <c r="BF124" s="116">
        <f>IF($U$124="snížená",$N$124,0)</f>
        <v>0</v>
      </c>
      <c r="BG124" s="116">
        <f>IF($U$124="zákl. přenesená",$N$124,0)</f>
        <v>0</v>
      </c>
      <c r="BH124" s="116">
        <f>IF($U$124="sníž. přenesená",$N$124,0)</f>
        <v>0</v>
      </c>
      <c r="BI124" s="116">
        <f>IF($U$124="nulová",$N$124,0)</f>
        <v>0</v>
      </c>
      <c r="BJ124" s="6" t="s">
        <v>74</v>
      </c>
      <c r="BK124" s="116">
        <f>ROUND($L$124*$K$124,2)</f>
        <v>0</v>
      </c>
      <c r="BL124" s="6" t="s">
        <v>138</v>
      </c>
      <c r="BM124" s="6" t="s">
        <v>774</v>
      </c>
    </row>
    <row r="125" spans="2:65" s="100" customFormat="1" ht="37.5" customHeight="1" x14ac:dyDescent="0.35">
      <c r="B125" s="101"/>
      <c r="D125" s="102" t="s">
        <v>757</v>
      </c>
      <c r="E125" s="102"/>
      <c r="F125" s="102"/>
      <c r="G125" s="102"/>
      <c r="H125" s="102"/>
      <c r="I125" s="102"/>
      <c r="J125" s="102"/>
      <c r="K125" s="102"/>
      <c r="L125" s="102"/>
      <c r="M125" s="102"/>
      <c r="N125" s="225">
        <f>$BK$125</f>
        <v>0</v>
      </c>
      <c r="O125" s="226"/>
      <c r="P125" s="226"/>
      <c r="Q125" s="226"/>
      <c r="R125" s="104"/>
      <c r="T125" s="105"/>
      <c r="W125" s="106">
        <f>$W$126</f>
        <v>0</v>
      </c>
      <c r="Y125" s="106">
        <f>$Y$126</f>
        <v>5.0003099999999998</v>
      </c>
      <c r="AA125" s="107">
        <f>$AA$126</f>
        <v>0</v>
      </c>
      <c r="AR125" s="103" t="s">
        <v>74</v>
      </c>
      <c r="AT125" s="103" t="s">
        <v>66</v>
      </c>
      <c r="AU125" s="103" t="s">
        <v>67</v>
      </c>
      <c r="AY125" s="103" t="s">
        <v>133</v>
      </c>
      <c r="BK125" s="108">
        <f>$BK$126</f>
        <v>0</v>
      </c>
    </row>
    <row r="126" spans="2:65" s="6" customFormat="1" ht="27" customHeight="1" x14ac:dyDescent="0.3">
      <c r="B126" s="19"/>
      <c r="C126" s="109" t="s">
        <v>162</v>
      </c>
      <c r="D126" s="109" t="s">
        <v>134</v>
      </c>
      <c r="E126" s="110" t="s">
        <v>775</v>
      </c>
      <c r="F126" s="236" t="s">
        <v>776</v>
      </c>
      <c r="G126" s="235"/>
      <c r="H126" s="235"/>
      <c r="I126" s="235"/>
      <c r="J126" s="111" t="s">
        <v>137</v>
      </c>
      <c r="K126" s="112">
        <v>4.2</v>
      </c>
      <c r="L126" s="234"/>
      <c r="M126" s="235"/>
      <c r="N126" s="234">
        <f>ROUND($L$126*$K$126,2)</f>
        <v>0</v>
      </c>
      <c r="O126" s="235"/>
      <c r="P126" s="235"/>
      <c r="Q126" s="235"/>
      <c r="R126" s="20"/>
      <c r="T126" s="113"/>
      <c r="U126" s="26" t="s">
        <v>32</v>
      </c>
      <c r="V126" s="114">
        <v>0</v>
      </c>
      <c r="W126" s="114">
        <f>$V$126*$K$126</f>
        <v>0</v>
      </c>
      <c r="X126" s="114">
        <v>1.19055</v>
      </c>
      <c r="Y126" s="114">
        <f>$X$126*$K$126</f>
        <v>5.0003099999999998</v>
      </c>
      <c r="Z126" s="114">
        <v>0</v>
      </c>
      <c r="AA126" s="115">
        <f>$Z$126*$K$126</f>
        <v>0</v>
      </c>
      <c r="AR126" s="6" t="s">
        <v>138</v>
      </c>
      <c r="AT126" s="6" t="s">
        <v>134</v>
      </c>
      <c r="AU126" s="6" t="s">
        <v>74</v>
      </c>
      <c r="AY126" s="6" t="s">
        <v>133</v>
      </c>
      <c r="BE126" s="116">
        <f>IF($U$126="základní",$N$126,0)</f>
        <v>0</v>
      </c>
      <c r="BF126" s="116">
        <f>IF($U$126="snížená",$N$126,0)</f>
        <v>0</v>
      </c>
      <c r="BG126" s="116">
        <f>IF($U$126="zákl. přenesená",$N$126,0)</f>
        <v>0</v>
      </c>
      <c r="BH126" s="116">
        <f>IF($U$126="sníž. přenesená",$N$126,0)</f>
        <v>0</v>
      </c>
      <c r="BI126" s="116">
        <f>IF($U$126="nulová",$N$126,0)</f>
        <v>0</v>
      </c>
      <c r="BJ126" s="6" t="s">
        <v>74</v>
      </c>
      <c r="BK126" s="116">
        <f>ROUND($L$126*$K$126,2)</f>
        <v>0</v>
      </c>
      <c r="BL126" s="6" t="s">
        <v>138</v>
      </c>
      <c r="BM126" s="6" t="s">
        <v>777</v>
      </c>
    </row>
    <row r="127" spans="2:65" s="100" customFormat="1" ht="37.5" customHeight="1" x14ac:dyDescent="0.35">
      <c r="B127" s="101"/>
      <c r="D127" s="102" t="s">
        <v>758</v>
      </c>
      <c r="E127" s="102"/>
      <c r="F127" s="102"/>
      <c r="G127" s="102"/>
      <c r="H127" s="102"/>
      <c r="I127" s="102"/>
      <c r="J127" s="102"/>
      <c r="K127" s="102"/>
      <c r="L127" s="102"/>
      <c r="M127" s="102"/>
      <c r="N127" s="225">
        <f>$BK$127</f>
        <v>0</v>
      </c>
      <c r="O127" s="226"/>
      <c r="P127" s="226"/>
      <c r="Q127" s="226"/>
      <c r="R127" s="104"/>
      <c r="T127" s="105"/>
      <c r="W127" s="106">
        <f>$W$128</f>
        <v>0</v>
      </c>
      <c r="Y127" s="106">
        <f>$Y$128</f>
        <v>0</v>
      </c>
      <c r="AA127" s="107">
        <f>$AA$128</f>
        <v>-1.6590000000000003</v>
      </c>
      <c r="AR127" s="103" t="s">
        <v>74</v>
      </c>
      <c r="AT127" s="103" t="s">
        <v>66</v>
      </c>
      <c r="AU127" s="103" t="s">
        <v>67</v>
      </c>
      <c r="AY127" s="103" t="s">
        <v>133</v>
      </c>
      <c r="BK127" s="108">
        <f>$BK$128</f>
        <v>0</v>
      </c>
    </row>
    <row r="128" spans="2:65" s="6" customFormat="1" ht="27" customHeight="1" x14ac:dyDescent="0.3">
      <c r="B128" s="19"/>
      <c r="C128" s="109" t="s">
        <v>171</v>
      </c>
      <c r="D128" s="109" t="s">
        <v>134</v>
      </c>
      <c r="E128" s="110" t="s">
        <v>778</v>
      </c>
      <c r="F128" s="236" t="s">
        <v>779</v>
      </c>
      <c r="G128" s="235"/>
      <c r="H128" s="235"/>
      <c r="I128" s="235"/>
      <c r="J128" s="111" t="s">
        <v>137</v>
      </c>
      <c r="K128" s="112">
        <v>4.2</v>
      </c>
      <c r="L128" s="234"/>
      <c r="M128" s="235"/>
      <c r="N128" s="234">
        <f>ROUND($L$128*$K$128,2)</f>
        <v>0</v>
      </c>
      <c r="O128" s="235"/>
      <c r="P128" s="235"/>
      <c r="Q128" s="235"/>
      <c r="R128" s="20"/>
      <c r="T128" s="113"/>
      <c r="U128" s="26" t="s">
        <v>32</v>
      </c>
      <c r="V128" s="114">
        <v>0</v>
      </c>
      <c r="W128" s="114">
        <f>$V$128*$K$128</f>
        <v>0</v>
      </c>
      <c r="X128" s="114">
        <v>0</v>
      </c>
      <c r="Y128" s="114">
        <f>$X$128*$K$128</f>
        <v>0</v>
      </c>
      <c r="Z128" s="114">
        <v>-0.39500000000000002</v>
      </c>
      <c r="AA128" s="115">
        <f>$Z$128*$K$128</f>
        <v>-1.6590000000000003</v>
      </c>
      <c r="AR128" s="6" t="s">
        <v>138</v>
      </c>
      <c r="AT128" s="6" t="s">
        <v>134</v>
      </c>
      <c r="AU128" s="6" t="s">
        <v>74</v>
      </c>
      <c r="AY128" s="6" t="s">
        <v>133</v>
      </c>
      <c r="BE128" s="116">
        <f>IF($U$128="základní",$N$128,0)</f>
        <v>0</v>
      </c>
      <c r="BF128" s="116">
        <f>IF($U$128="snížená",$N$128,0)</f>
        <v>0</v>
      </c>
      <c r="BG128" s="116">
        <f>IF($U$128="zákl. přenesená",$N$128,0)</f>
        <v>0</v>
      </c>
      <c r="BH128" s="116">
        <f>IF($U$128="sníž. přenesená",$N$128,0)</f>
        <v>0</v>
      </c>
      <c r="BI128" s="116">
        <f>IF($U$128="nulová",$N$128,0)</f>
        <v>0</v>
      </c>
      <c r="BJ128" s="6" t="s">
        <v>74</v>
      </c>
      <c r="BK128" s="116">
        <f>ROUND($L$128*$K$128,2)</f>
        <v>0</v>
      </c>
      <c r="BL128" s="6" t="s">
        <v>138</v>
      </c>
      <c r="BM128" s="6" t="s">
        <v>780</v>
      </c>
    </row>
    <row r="129" spans="2:65" s="100" customFormat="1" ht="37.5" customHeight="1" x14ac:dyDescent="0.35">
      <c r="B129" s="101"/>
      <c r="D129" s="102" t="s">
        <v>759</v>
      </c>
      <c r="E129" s="102"/>
      <c r="F129" s="102"/>
      <c r="G129" s="102"/>
      <c r="H129" s="102"/>
      <c r="I129" s="102"/>
      <c r="J129" s="102"/>
      <c r="K129" s="102"/>
      <c r="L129" s="102"/>
      <c r="M129" s="102"/>
      <c r="N129" s="225">
        <f>$BK$129</f>
        <v>0</v>
      </c>
      <c r="O129" s="226"/>
      <c r="P129" s="226"/>
      <c r="Q129" s="226"/>
      <c r="R129" s="104"/>
      <c r="T129" s="105"/>
      <c r="W129" s="106">
        <f>$W$130</f>
        <v>0</v>
      </c>
      <c r="Y129" s="106">
        <f>$Y$130</f>
        <v>0</v>
      </c>
      <c r="AA129" s="107">
        <f>$AA$130</f>
        <v>0</v>
      </c>
      <c r="AR129" s="103" t="s">
        <v>74</v>
      </c>
      <c r="AT129" s="103" t="s">
        <v>66</v>
      </c>
      <c r="AU129" s="103" t="s">
        <v>67</v>
      </c>
      <c r="AY129" s="103" t="s">
        <v>133</v>
      </c>
      <c r="BK129" s="108">
        <f>$BK$130</f>
        <v>0</v>
      </c>
    </row>
    <row r="130" spans="2:65" s="6" customFormat="1" ht="27" customHeight="1" x14ac:dyDescent="0.3">
      <c r="B130" s="19"/>
      <c r="C130" s="109" t="s">
        <v>176</v>
      </c>
      <c r="D130" s="109" t="s">
        <v>134</v>
      </c>
      <c r="E130" s="110" t="s">
        <v>781</v>
      </c>
      <c r="F130" s="236" t="s">
        <v>782</v>
      </c>
      <c r="G130" s="235"/>
      <c r="H130" s="235"/>
      <c r="I130" s="235"/>
      <c r="J130" s="111" t="s">
        <v>158</v>
      </c>
      <c r="K130" s="112">
        <v>15.52</v>
      </c>
      <c r="L130" s="234"/>
      <c r="M130" s="235"/>
      <c r="N130" s="234">
        <f>ROUND($L$130*$K$130,2)</f>
        <v>0</v>
      </c>
      <c r="O130" s="235"/>
      <c r="P130" s="235"/>
      <c r="Q130" s="235"/>
      <c r="R130" s="20"/>
      <c r="T130" s="113"/>
      <c r="U130" s="26" t="s">
        <v>32</v>
      </c>
      <c r="V130" s="114">
        <v>0</v>
      </c>
      <c r="W130" s="114">
        <f>$V$130*$K$130</f>
        <v>0</v>
      </c>
      <c r="X130" s="114">
        <v>0</v>
      </c>
      <c r="Y130" s="114">
        <f>$X$130*$K$130</f>
        <v>0</v>
      </c>
      <c r="Z130" s="114">
        <v>0</v>
      </c>
      <c r="AA130" s="115">
        <f>$Z$130*$K$130</f>
        <v>0</v>
      </c>
      <c r="AR130" s="6" t="s">
        <v>138</v>
      </c>
      <c r="AT130" s="6" t="s">
        <v>134</v>
      </c>
      <c r="AU130" s="6" t="s">
        <v>74</v>
      </c>
      <c r="AY130" s="6" t="s">
        <v>133</v>
      </c>
      <c r="BE130" s="116">
        <f>IF($U$130="základní",$N$130,0)</f>
        <v>0</v>
      </c>
      <c r="BF130" s="116">
        <f>IF($U$130="snížená",$N$130,0)</f>
        <v>0</v>
      </c>
      <c r="BG130" s="116">
        <f>IF($U$130="zákl. přenesená",$N$130,0)</f>
        <v>0</v>
      </c>
      <c r="BH130" s="116">
        <f>IF($U$130="sníž. přenesená",$N$130,0)</f>
        <v>0</v>
      </c>
      <c r="BI130" s="116">
        <f>IF($U$130="nulová",$N$130,0)</f>
        <v>0</v>
      </c>
      <c r="BJ130" s="6" t="s">
        <v>74</v>
      </c>
      <c r="BK130" s="116">
        <f>ROUND($L$130*$K$130,2)</f>
        <v>0</v>
      </c>
      <c r="BL130" s="6" t="s">
        <v>138</v>
      </c>
      <c r="BM130" s="6" t="s">
        <v>783</v>
      </c>
    </row>
    <row r="131" spans="2:65" s="100" customFormat="1" ht="37.5" customHeight="1" x14ac:dyDescent="0.35">
      <c r="B131" s="101"/>
      <c r="D131" s="102" t="s">
        <v>760</v>
      </c>
      <c r="E131" s="102"/>
      <c r="F131" s="102"/>
      <c r="G131" s="102"/>
      <c r="H131" s="102"/>
      <c r="I131" s="102"/>
      <c r="J131" s="102"/>
      <c r="K131" s="102"/>
      <c r="L131" s="102"/>
      <c r="M131" s="102"/>
      <c r="N131" s="225">
        <f>$BK$131</f>
        <v>0</v>
      </c>
      <c r="O131" s="226"/>
      <c r="P131" s="226"/>
      <c r="Q131" s="226"/>
      <c r="R131" s="104"/>
      <c r="T131" s="105"/>
      <c r="W131" s="106" t="e">
        <f>SUM($W$132:$W$153)</f>
        <v>#VALUE!</v>
      </c>
      <c r="Y131" s="106" t="e">
        <f>SUM($Y$132:$Y$153)</f>
        <v>#VALUE!</v>
      </c>
      <c r="AA131" s="107" t="e">
        <f>SUM($AA$132:$AA$153)</f>
        <v>#VALUE!</v>
      </c>
      <c r="AR131" s="103" t="s">
        <v>84</v>
      </c>
      <c r="AT131" s="103" t="s">
        <v>66</v>
      </c>
      <c r="AU131" s="103" t="s">
        <v>67</v>
      </c>
      <c r="AY131" s="103" t="s">
        <v>133</v>
      </c>
      <c r="BK131" s="108">
        <f>SUM($BK$132:$BK$153)</f>
        <v>0</v>
      </c>
    </row>
    <row r="132" spans="2:65" s="6" customFormat="1" ht="15.75" customHeight="1" x14ac:dyDescent="0.3">
      <c r="B132" s="19"/>
      <c r="C132" s="182" t="s">
        <v>166</v>
      </c>
      <c r="D132" s="182" t="s">
        <v>134</v>
      </c>
      <c r="E132" s="183" t="s">
        <v>784</v>
      </c>
      <c r="F132" s="276" t="s">
        <v>1030</v>
      </c>
      <c r="G132" s="277"/>
      <c r="H132" s="277"/>
      <c r="I132" s="277"/>
      <c r="J132" s="184"/>
      <c r="K132" s="185" t="s">
        <v>1031</v>
      </c>
      <c r="L132" s="278"/>
      <c r="M132" s="277"/>
      <c r="N132" s="278"/>
      <c r="O132" s="277"/>
      <c r="P132" s="277"/>
      <c r="Q132" s="277"/>
      <c r="R132" s="20"/>
      <c r="T132" s="113"/>
      <c r="U132" s="26" t="s">
        <v>32</v>
      </c>
      <c r="V132" s="114">
        <v>0</v>
      </c>
      <c r="W132" s="114" t="e">
        <f>$V$132*$K$132</f>
        <v>#VALUE!</v>
      </c>
      <c r="X132" s="114">
        <v>3.4000000000000002E-4</v>
      </c>
      <c r="Y132" s="114" t="e">
        <f>$X$132*$K$132</f>
        <v>#VALUE!</v>
      </c>
      <c r="Z132" s="114">
        <v>0</v>
      </c>
      <c r="AA132" s="115" t="e">
        <f>$Z$132*$K$132</f>
        <v>#VALUE!</v>
      </c>
      <c r="AR132" s="6" t="s">
        <v>219</v>
      </c>
      <c r="AT132" s="6" t="s">
        <v>134</v>
      </c>
      <c r="AU132" s="6" t="s">
        <v>74</v>
      </c>
      <c r="AY132" s="6" t="s">
        <v>133</v>
      </c>
      <c r="BE132" s="116">
        <f>IF($U$132="základní",$N$132,0)</f>
        <v>0</v>
      </c>
      <c r="BF132" s="116">
        <f>IF($U$132="snížená",$N$132,0)</f>
        <v>0</v>
      </c>
      <c r="BG132" s="116">
        <f>IF($U$132="zákl. přenesená",$N$132,0)</f>
        <v>0</v>
      </c>
      <c r="BH132" s="116">
        <f>IF($U$132="sníž. přenesená",$N$132,0)</f>
        <v>0</v>
      </c>
      <c r="BI132" s="116">
        <f>IF($U$132="nulová",$N$132,0)</f>
        <v>0</v>
      </c>
      <c r="BJ132" s="6" t="s">
        <v>74</v>
      </c>
      <c r="BK132" s="116"/>
      <c r="BL132" s="6" t="s">
        <v>219</v>
      </c>
      <c r="BM132" s="6" t="s">
        <v>785</v>
      </c>
    </row>
    <row r="133" spans="2:65" s="6" customFormat="1" ht="15.75" customHeight="1" x14ac:dyDescent="0.3">
      <c r="B133" s="19"/>
      <c r="C133" s="186" t="s">
        <v>186</v>
      </c>
      <c r="D133" s="186" t="s">
        <v>134</v>
      </c>
      <c r="E133" s="187" t="s">
        <v>786</v>
      </c>
      <c r="F133" s="247" t="s">
        <v>787</v>
      </c>
      <c r="G133" s="274"/>
      <c r="H133" s="274"/>
      <c r="I133" s="274"/>
      <c r="J133" s="188" t="s">
        <v>387</v>
      </c>
      <c r="K133" s="189">
        <v>3</v>
      </c>
      <c r="L133" s="275"/>
      <c r="M133" s="274"/>
      <c r="N133" s="275">
        <f>ROUND($L$133*$K$133,2)</f>
        <v>0</v>
      </c>
      <c r="O133" s="274"/>
      <c r="P133" s="274"/>
      <c r="Q133" s="274"/>
      <c r="R133" s="20"/>
      <c r="T133" s="113"/>
      <c r="U133" s="26" t="s">
        <v>32</v>
      </c>
      <c r="V133" s="114">
        <v>0</v>
      </c>
      <c r="W133" s="114">
        <f>$V$133*$K$133</f>
        <v>0</v>
      </c>
      <c r="X133" s="114">
        <v>3.8000000000000002E-4</v>
      </c>
      <c r="Y133" s="114">
        <f>$X$133*$K$133</f>
        <v>1.14E-3</v>
      </c>
      <c r="Z133" s="114">
        <v>0</v>
      </c>
      <c r="AA133" s="115">
        <f>$Z$133*$K$133</f>
        <v>0</v>
      </c>
      <c r="AR133" s="6" t="s">
        <v>219</v>
      </c>
      <c r="AT133" s="6" t="s">
        <v>134</v>
      </c>
      <c r="AU133" s="6" t="s">
        <v>74</v>
      </c>
      <c r="AY133" s="6" t="s">
        <v>133</v>
      </c>
      <c r="BE133" s="116">
        <f>IF($U$133="základní",$N$133,0)</f>
        <v>0</v>
      </c>
      <c r="BF133" s="116">
        <f>IF($U$133="snížená",$N$133,0)</f>
        <v>0</v>
      </c>
      <c r="BG133" s="116">
        <f>IF($U$133="zákl. přenesená",$N$133,0)</f>
        <v>0</v>
      </c>
      <c r="BH133" s="116">
        <f>IF($U$133="sníž. přenesená",$N$133,0)</f>
        <v>0</v>
      </c>
      <c r="BI133" s="116">
        <f>IF($U$133="nulová",$N$133,0)</f>
        <v>0</v>
      </c>
      <c r="BJ133" s="6" t="s">
        <v>74</v>
      </c>
      <c r="BK133" s="116">
        <f>ROUND($L$133*$K$133,2)</f>
        <v>0</v>
      </c>
      <c r="BL133" s="6" t="s">
        <v>219</v>
      </c>
      <c r="BM133" s="6" t="s">
        <v>788</v>
      </c>
    </row>
    <row r="134" spans="2:65" s="6" customFormat="1" ht="15.75" customHeight="1" x14ac:dyDescent="0.3">
      <c r="B134" s="19"/>
      <c r="C134" s="176" t="s">
        <v>191</v>
      </c>
      <c r="D134" s="176" t="s">
        <v>134</v>
      </c>
      <c r="E134" s="177" t="s">
        <v>789</v>
      </c>
      <c r="F134" s="241" t="s">
        <v>790</v>
      </c>
      <c r="G134" s="242"/>
      <c r="H134" s="242"/>
      <c r="I134" s="242"/>
      <c r="J134" s="178" t="s">
        <v>387</v>
      </c>
      <c r="K134" s="179">
        <v>5</v>
      </c>
      <c r="L134" s="243"/>
      <c r="M134" s="242"/>
      <c r="N134" s="243">
        <f>ROUND($L$134*$K$134,2)</f>
        <v>0</v>
      </c>
      <c r="O134" s="242"/>
      <c r="P134" s="242"/>
      <c r="Q134" s="242"/>
      <c r="R134" s="20"/>
      <c r="T134" s="113"/>
      <c r="U134" s="26" t="s">
        <v>32</v>
      </c>
      <c r="V134" s="114">
        <v>0</v>
      </c>
      <c r="W134" s="114">
        <f>$V$134*$K$134</f>
        <v>0</v>
      </c>
      <c r="X134" s="114">
        <v>4.6999999999999999E-4</v>
      </c>
      <c r="Y134" s="114">
        <f>$X$134*$K$134</f>
        <v>2.3500000000000001E-3</v>
      </c>
      <c r="Z134" s="114">
        <v>0</v>
      </c>
      <c r="AA134" s="115">
        <f>$Z$134*$K$134</f>
        <v>0</v>
      </c>
      <c r="AR134" s="6" t="s">
        <v>219</v>
      </c>
      <c r="AT134" s="6" t="s">
        <v>134</v>
      </c>
      <c r="AU134" s="6" t="s">
        <v>74</v>
      </c>
      <c r="AY134" s="6" t="s">
        <v>133</v>
      </c>
      <c r="BE134" s="116">
        <f>IF($U$134="základní",$N$134,0)</f>
        <v>0</v>
      </c>
      <c r="BF134" s="116">
        <f>IF($U$134="snížená",$N$134,0)</f>
        <v>0</v>
      </c>
      <c r="BG134" s="116">
        <f>IF($U$134="zákl. přenesená",$N$134,0)</f>
        <v>0</v>
      </c>
      <c r="BH134" s="116">
        <f>IF($U$134="sníž. přenesená",$N$134,0)</f>
        <v>0</v>
      </c>
      <c r="BI134" s="116">
        <f>IF($U$134="nulová",$N$134,0)</f>
        <v>0</v>
      </c>
      <c r="BJ134" s="6" t="s">
        <v>74</v>
      </c>
      <c r="BK134" s="116">
        <f>ROUND($L$134*$K$134,2)</f>
        <v>0</v>
      </c>
      <c r="BL134" s="6" t="s">
        <v>219</v>
      </c>
      <c r="BM134" s="6" t="s">
        <v>791</v>
      </c>
    </row>
    <row r="135" spans="2:65" s="6" customFormat="1" ht="15.75" customHeight="1" x14ac:dyDescent="0.3">
      <c r="B135" s="19"/>
      <c r="C135" s="109" t="s">
        <v>196</v>
      </c>
      <c r="D135" s="109" t="s">
        <v>134</v>
      </c>
      <c r="E135" s="110" t="s">
        <v>792</v>
      </c>
      <c r="F135" s="236" t="s">
        <v>793</v>
      </c>
      <c r="G135" s="235"/>
      <c r="H135" s="235"/>
      <c r="I135" s="235"/>
      <c r="J135" s="111" t="s">
        <v>387</v>
      </c>
      <c r="K135" s="112">
        <v>2</v>
      </c>
      <c r="L135" s="234"/>
      <c r="M135" s="235"/>
      <c r="N135" s="234">
        <f>ROUND($L$135*$K$135,2)</f>
        <v>0</v>
      </c>
      <c r="O135" s="235"/>
      <c r="P135" s="235"/>
      <c r="Q135" s="235"/>
      <c r="R135" s="20"/>
      <c r="T135" s="113"/>
      <c r="U135" s="26" t="s">
        <v>32</v>
      </c>
      <c r="V135" s="114">
        <v>0</v>
      </c>
      <c r="W135" s="114">
        <f>$V$135*$K$135</f>
        <v>0</v>
      </c>
      <c r="X135" s="114">
        <v>1.5200000000000001E-3</v>
      </c>
      <c r="Y135" s="114">
        <f>$X$135*$K$135</f>
        <v>3.0400000000000002E-3</v>
      </c>
      <c r="Z135" s="114">
        <v>0</v>
      </c>
      <c r="AA135" s="115">
        <f>$Z$135*$K$135</f>
        <v>0</v>
      </c>
      <c r="AR135" s="6" t="s">
        <v>219</v>
      </c>
      <c r="AT135" s="6" t="s">
        <v>134</v>
      </c>
      <c r="AU135" s="6" t="s">
        <v>74</v>
      </c>
      <c r="AY135" s="6" t="s">
        <v>133</v>
      </c>
      <c r="BE135" s="116">
        <f>IF($U$135="základní",$N$135,0)</f>
        <v>0</v>
      </c>
      <c r="BF135" s="116">
        <f>IF($U$135="snížená",$N$135,0)</f>
        <v>0</v>
      </c>
      <c r="BG135" s="116">
        <f>IF($U$135="zákl. přenesená",$N$135,0)</f>
        <v>0</v>
      </c>
      <c r="BH135" s="116">
        <f>IF($U$135="sníž. přenesená",$N$135,0)</f>
        <v>0</v>
      </c>
      <c r="BI135" s="116">
        <f>IF($U$135="nulová",$N$135,0)</f>
        <v>0</v>
      </c>
      <c r="BJ135" s="6" t="s">
        <v>74</v>
      </c>
      <c r="BK135" s="116">
        <f>ROUND($L$135*$K$135,2)</f>
        <v>0</v>
      </c>
      <c r="BL135" s="6" t="s">
        <v>219</v>
      </c>
      <c r="BM135" s="6" t="s">
        <v>794</v>
      </c>
    </row>
    <row r="136" spans="2:65" s="6" customFormat="1" ht="15.75" customHeight="1" x14ac:dyDescent="0.3">
      <c r="B136" s="19"/>
      <c r="C136" s="109" t="s">
        <v>200</v>
      </c>
      <c r="D136" s="109" t="s">
        <v>134</v>
      </c>
      <c r="E136" s="110" t="s">
        <v>795</v>
      </c>
      <c r="F136" s="236" t="s">
        <v>796</v>
      </c>
      <c r="G136" s="235"/>
      <c r="H136" s="235"/>
      <c r="I136" s="235"/>
      <c r="J136" s="111" t="s">
        <v>387</v>
      </c>
      <c r="K136" s="112">
        <v>6</v>
      </c>
      <c r="L136" s="234"/>
      <c r="M136" s="235"/>
      <c r="N136" s="234">
        <f>ROUND($L$136*$K$136,2)</f>
        <v>0</v>
      </c>
      <c r="O136" s="235"/>
      <c r="P136" s="235"/>
      <c r="Q136" s="235"/>
      <c r="R136" s="20"/>
      <c r="T136" s="113"/>
      <c r="U136" s="26" t="s">
        <v>32</v>
      </c>
      <c r="V136" s="114">
        <v>0</v>
      </c>
      <c r="W136" s="114">
        <f>$V$136*$K$136</f>
        <v>0</v>
      </c>
      <c r="X136" s="114">
        <v>7.7999999999999999E-4</v>
      </c>
      <c r="Y136" s="114">
        <f>$X$136*$K$136</f>
        <v>4.6800000000000001E-3</v>
      </c>
      <c r="Z136" s="114">
        <v>0</v>
      </c>
      <c r="AA136" s="115">
        <f>$Z$136*$K$136</f>
        <v>0</v>
      </c>
      <c r="AR136" s="6" t="s">
        <v>219</v>
      </c>
      <c r="AT136" s="6" t="s">
        <v>134</v>
      </c>
      <c r="AU136" s="6" t="s">
        <v>74</v>
      </c>
      <c r="AY136" s="6" t="s">
        <v>133</v>
      </c>
      <c r="BE136" s="116">
        <f>IF($U$136="základní",$N$136,0)</f>
        <v>0</v>
      </c>
      <c r="BF136" s="116">
        <f>IF($U$136="snížená",$N$136,0)</f>
        <v>0</v>
      </c>
      <c r="BG136" s="116">
        <f>IF($U$136="zákl. přenesená",$N$136,0)</f>
        <v>0</v>
      </c>
      <c r="BH136" s="116">
        <f>IF($U$136="sníž. přenesená",$N$136,0)</f>
        <v>0</v>
      </c>
      <c r="BI136" s="116">
        <f>IF($U$136="nulová",$N$136,0)</f>
        <v>0</v>
      </c>
      <c r="BJ136" s="6" t="s">
        <v>74</v>
      </c>
      <c r="BK136" s="116">
        <f>ROUND($L$136*$K$136,2)</f>
        <v>0</v>
      </c>
      <c r="BL136" s="6" t="s">
        <v>219</v>
      </c>
      <c r="BM136" s="6" t="s">
        <v>797</v>
      </c>
    </row>
    <row r="137" spans="2:65" s="6" customFormat="1" ht="15.75" customHeight="1" x14ac:dyDescent="0.3">
      <c r="B137" s="19"/>
      <c r="C137" s="109" t="s">
        <v>205</v>
      </c>
      <c r="D137" s="109" t="s">
        <v>134</v>
      </c>
      <c r="E137" s="110" t="s">
        <v>798</v>
      </c>
      <c r="F137" s="236" t="s">
        <v>799</v>
      </c>
      <c r="G137" s="235"/>
      <c r="H137" s="235"/>
      <c r="I137" s="235"/>
      <c r="J137" s="111" t="s">
        <v>387</v>
      </c>
      <c r="K137" s="112">
        <v>9</v>
      </c>
      <c r="L137" s="234"/>
      <c r="M137" s="235"/>
      <c r="N137" s="234">
        <f>ROUND($L$137*$K$137,2)</f>
        <v>0</v>
      </c>
      <c r="O137" s="235"/>
      <c r="P137" s="235"/>
      <c r="Q137" s="235"/>
      <c r="R137" s="20"/>
      <c r="T137" s="113"/>
      <c r="U137" s="26" t="s">
        <v>32</v>
      </c>
      <c r="V137" s="114">
        <v>0</v>
      </c>
      <c r="W137" s="114">
        <f>$V$137*$K$137</f>
        <v>0</v>
      </c>
      <c r="X137" s="114">
        <v>1.31E-3</v>
      </c>
      <c r="Y137" s="114">
        <f>$X$137*$K$137</f>
        <v>1.179E-2</v>
      </c>
      <c r="Z137" s="114">
        <v>0</v>
      </c>
      <c r="AA137" s="115">
        <f>$Z$137*$K$137</f>
        <v>0</v>
      </c>
      <c r="AR137" s="6" t="s">
        <v>219</v>
      </c>
      <c r="AT137" s="6" t="s">
        <v>134</v>
      </c>
      <c r="AU137" s="6" t="s">
        <v>74</v>
      </c>
      <c r="AY137" s="6" t="s">
        <v>133</v>
      </c>
      <c r="BE137" s="116">
        <f>IF($U$137="základní",$N$137,0)</f>
        <v>0</v>
      </c>
      <c r="BF137" s="116">
        <f>IF($U$137="snížená",$N$137,0)</f>
        <v>0</v>
      </c>
      <c r="BG137" s="116">
        <f>IF($U$137="zákl. přenesená",$N$137,0)</f>
        <v>0</v>
      </c>
      <c r="BH137" s="116">
        <f>IF($U$137="sníž. přenesená",$N$137,0)</f>
        <v>0</v>
      </c>
      <c r="BI137" s="116">
        <f>IF($U$137="nulová",$N$137,0)</f>
        <v>0</v>
      </c>
      <c r="BJ137" s="6" t="s">
        <v>74</v>
      </c>
      <c r="BK137" s="116">
        <f>ROUND($L$137*$K$137,2)</f>
        <v>0</v>
      </c>
      <c r="BL137" s="6" t="s">
        <v>219</v>
      </c>
      <c r="BM137" s="6" t="s">
        <v>800</v>
      </c>
    </row>
    <row r="138" spans="2:65" s="6" customFormat="1" ht="27" customHeight="1" x14ac:dyDescent="0.3">
      <c r="B138" s="19"/>
      <c r="C138" s="109" t="s">
        <v>210</v>
      </c>
      <c r="D138" s="109" t="s">
        <v>134</v>
      </c>
      <c r="E138" s="110" t="s">
        <v>801</v>
      </c>
      <c r="F138" s="236" t="s">
        <v>802</v>
      </c>
      <c r="G138" s="235"/>
      <c r="H138" s="235"/>
      <c r="I138" s="235"/>
      <c r="J138" s="111" t="s">
        <v>387</v>
      </c>
      <c r="K138" s="112">
        <v>13</v>
      </c>
      <c r="L138" s="234"/>
      <c r="M138" s="235"/>
      <c r="N138" s="234">
        <f>ROUND($L$138*$K$138,2)</f>
        <v>0</v>
      </c>
      <c r="O138" s="235"/>
      <c r="P138" s="235"/>
      <c r="Q138" s="235"/>
      <c r="R138" s="20"/>
      <c r="T138" s="113"/>
      <c r="U138" s="26" t="s">
        <v>32</v>
      </c>
      <c r="V138" s="114">
        <v>0</v>
      </c>
      <c r="W138" s="114">
        <f>$V$138*$K$138</f>
        <v>0</v>
      </c>
      <c r="X138" s="114">
        <v>7.3999999999999999E-4</v>
      </c>
      <c r="Y138" s="114">
        <f>$X$138*$K$138</f>
        <v>9.6200000000000001E-3</v>
      </c>
      <c r="Z138" s="114">
        <v>0</v>
      </c>
      <c r="AA138" s="115">
        <f>$Z$138*$K$138</f>
        <v>0</v>
      </c>
      <c r="AR138" s="6" t="s">
        <v>219</v>
      </c>
      <c r="AT138" s="6" t="s">
        <v>134</v>
      </c>
      <c r="AU138" s="6" t="s">
        <v>74</v>
      </c>
      <c r="AY138" s="6" t="s">
        <v>133</v>
      </c>
      <c r="BE138" s="116">
        <f>IF($U$138="základní",$N$138,0)</f>
        <v>0</v>
      </c>
      <c r="BF138" s="116">
        <f>IF($U$138="snížená",$N$138,0)</f>
        <v>0</v>
      </c>
      <c r="BG138" s="116">
        <f>IF($U$138="zákl. přenesená",$N$138,0)</f>
        <v>0</v>
      </c>
      <c r="BH138" s="116">
        <f>IF($U$138="sníž. přenesená",$N$138,0)</f>
        <v>0</v>
      </c>
      <c r="BI138" s="116">
        <f>IF($U$138="nulová",$N$138,0)</f>
        <v>0</v>
      </c>
      <c r="BJ138" s="6" t="s">
        <v>74</v>
      </c>
      <c r="BK138" s="116">
        <f>ROUND($L$138*$K$138,2)</f>
        <v>0</v>
      </c>
      <c r="BL138" s="6" t="s">
        <v>219</v>
      </c>
      <c r="BM138" s="6" t="s">
        <v>803</v>
      </c>
    </row>
    <row r="139" spans="2:65" s="6" customFormat="1" ht="27" customHeight="1" x14ac:dyDescent="0.3">
      <c r="B139" s="19"/>
      <c r="C139" s="109" t="s">
        <v>8</v>
      </c>
      <c r="D139" s="109" t="s">
        <v>134</v>
      </c>
      <c r="E139" s="110" t="s">
        <v>804</v>
      </c>
      <c r="F139" s="236" t="s">
        <v>805</v>
      </c>
      <c r="G139" s="235"/>
      <c r="H139" s="235"/>
      <c r="I139" s="235"/>
      <c r="J139" s="111" t="s">
        <v>387</v>
      </c>
      <c r="K139" s="112">
        <v>12</v>
      </c>
      <c r="L139" s="234"/>
      <c r="M139" s="235"/>
      <c r="N139" s="234">
        <f>ROUND($L$139*$K$139,2)</f>
        <v>0</v>
      </c>
      <c r="O139" s="235"/>
      <c r="P139" s="235"/>
      <c r="Q139" s="235"/>
      <c r="R139" s="20"/>
      <c r="T139" s="113"/>
      <c r="U139" s="26" t="s">
        <v>32</v>
      </c>
      <c r="V139" s="114">
        <v>0</v>
      </c>
      <c r="W139" s="114">
        <f>$V$139*$K$139</f>
        <v>0</v>
      </c>
      <c r="X139" s="114">
        <v>1.3699999999999999E-3</v>
      </c>
      <c r="Y139" s="114">
        <f>$X$139*$K$139</f>
        <v>1.644E-2</v>
      </c>
      <c r="Z139" s="114">
        <v>0</v>
      </c>
      <c r="AA139" s="115">
        <f>$Z$139*$K$139</f>
        <v>0</v>
      </c>
      <c r="AR139" s="6" t="s">
        <v>219</v>
      </c>
      <c r="AT139" s="6" t="s">
        <v>134</v>
      </c>
      <c r="AU139" s="6" t="s">
        <v>74</v>
      </c>
      <c r="AY139" s="6" t="s">
        <v>133</v>
      </c>
      <c r="BE139" s="116">
        <f>IF($U$139="základní",$N$139,0)</f>
        <v>0</v>
      </c>
      <c r="BF139" s="116">
        <f>IF($U$139="snížená",$N$139,0)</f>
        <v>0</v>
      </c>
      <c r="BG139" s="116">
        <f>IF($U$139="zákl. přenesená",$N$139,0)</f>
        <v>0</v>
      </c>
      <c r="BH139" s="116">
        <f>IF($U$139="sníž. přenesená",$N$139,0)</f>
        <v>0</v>
      </c>
      <c r="BI139" s="116">
        <f>IF($U$139="nulová",$N$139,0)</f>
        <v>0</v>
      </c>
      <c r="BJ139" s="6" t="s">
        <v>74</v>
      </c>
      <c r="BK139" s="116">
        <f>ROUND($L$139*$K$139,2)</f>
        <v>0</v>
      </c>
      <c r="BL139" s="6" t="s">
        <v>219</v>
      </c>
      <c r="BM139" s="6" t="s">
        <v>806</v>
      </c>
    </row>
    <row r="140" spans="2:65" s="6" customFormat="1" ht="27" customHeight="1" x14ac:dyDescent="0.3">
      <c r="B140" s="19"/>
      <c r="C140" s="109" t="s">
        <v>219</v>
      </c>
      <c r="D140" s="109" t="s">
        <v>134</v>
      </c>
      <c r="E140" s="110" t="s">
        <v>807</v>
      </c>
      <c r="F140" s="236" t="s">
        <v>808</v>
      </c>
      <c r="G140" s="235"/>
      <c r="H140" s="235"/>
      <c r="I140" s="235"/>
      <c r="J140" s="111" t="s">
        <v>387</v>
      </c>
      <c r="K140" s="112">
        <v>7</v>
      </c>
      <c r="L140" s="234"/>
      <c r="M140" s="235"/>
      <c r="N140" s="234">
        <f>ROUND($L$140*$K$140,2)</f>
        <v>0</v>
      </c>
      <c r="O140" s="235"/>
      <c r="P140" s="235"/>
      <c r="Q140" s="235"/>
      <c r="R140" s="20"/>
      <c r="T140" s="113"/>
      <c r="U140" s="26" t="s">
        <v>32</v>
      </c>
      <c r="V140" s="114">
        <v>0</v>
      </c>
      <c r="W140" s="114">
        <f>$V$140*$K$140</f>
        <v>0</v>
      </c>
      <c r="X140" s="114">
        <v>2.5000000000000001E-3</v>
      </c>
      <c r="Y140" s="114">
        <f>$X$140*$K$140</f>
        <v>1.7500000000000002E-2</v>
      </c>
      <c r="Z140" s="114">
        <v>0</v>
      </c>
      <c r="AA140" s="115">
        <f>$Z$140*$K$140</f>
        <v>0</v>
      </c>
      <c r="AR140" s="6" t="s">
        <v>219</v>
      </c>
      <c r="AT140" s="6" t="s">
        <v>134</v>
      </c>
      <c r="AU140" s="6" t="s">
        <v>74</v>
      </c>
      <c r="AY140" s="6" t="s">
        <v>133</v>
      </c>
      <c r="BE140" s="116">
        <f>IF($U$140="základní",$N$140,0)</f>
        <v>0</v>
      </c>
      <c r="BF140" s="116">
        <f>IF($U$140="snížená",$N$140,0)</f>
        <v>0</v>
      </c>
      <c r="BG140" s="116">
        <f>IF($U$140="zákl. přenesená",$N$140,0)</f>
        <v>0</v>
      </c>
      <c r="BH140" s="116">
        <f>IF($U$140="sníž. přenesená",$N$140,0)</f>
        <v>0</v>
      </c>
      <c r="BI140" s="116">
        <f>IF($U$140="nulová",$N$140,0)</f>
        <v>0</v>
      </c>
      <c r="BJ140" s="6" t="s">
        <v>74</v>
      </c>
      <c r="BK140" s="116">
        <f>ROUND($L$140*$K$140,2)</f>
        <v>0</v>
      </c>
      <c r="BL140" s="6" t="s">
        <v>219</v>
      </c>
      <c r="BM140" s="6" t="s">
        <v>809</v>
      </c>
    </row>
    <row r="141" spans="2:65" s="6" customFormat="1" ht="15.75" customHeight="1" x14ac:dyDescent="0.3">
      <c r="B141" s="19"/>
      <c r="C141" s="109" t="s">
        <v>224</v>
      </c>
      <c r="D141" s="109" t="s">
        <v>134</v>
      </c>
      <c r="E141" s="110" t="s">
        <v>810</v>
      </c>
      <c r="F141" s="236" t="s">
        <v>811</v>
      </c>
      <c r="G141" s="235"/>
      <c r="H141" s="235"/>
      <c r="I141" s="235"/>
      <c r="J141" s="111" t="s">
        <v>213</v>
      </c>
      <c r="K141" s="112">
        <v>2</v>
      </c>
      <c r="L141" s="234"/>
      <c r="M141" s="235"/>
      <c r="N141" s="234">
        <f>ROUND($L$141*$K$141,2)</f>
        <v>0</v>
      </c>
      <c r="O141" s="235"/>
      <c r="P141" s="235"/>
      <c r="Q141" s="235"/>
      <c r="R141" s="20"/>
      <c r="T141" s="113"/>
      <c r="U141" s="26" t="s">
        <v>32</v>
      </c>
      <c r="V141" s="114">
        <v>0</v>
      </c>
      <c r="W141" s="114">
        <f>$V$141*$K$141</f>
        <v>0</v>
      </c>
      <c r="X141" s="114">
        <v>0</v>
      </c>
      <c r="Y141" s="114">
        <f>$X$141*$K$141</f>
        <v>0</v>
      </c>
      <c r="Z141" s="114">
        <v>0</v>
      </c>
      <c r="AA141" s="115">
        <f>$Z$141*$K$141</f>
        <v>0</v>
      </c>
      <c r="AR141" s="6" t="s">
        <v>219</v>
      </c>
      <c r="AT141" s="6" t="s">
        <v>134</v>
      </c>
      <c r="AU141" s="6" t="s">
        <v>74</v>
      </c>
      <c r="AY141" s="6" t="s">
        <v>133</v>
      </c>
      <c r="BE141" s="116">
        <f>IF($U$141="základní",$N$141,0)</f>
        <v>0</v>
      </c>
      <c r="BF141" s="116">
        <f>IF($U$141="snížená",$N$141,0)</f>
        <v>0</v>
      </c>
      <c r="BG141" s="116">
        <f>IF($U$141="zákl. přenesená",$N$141,0)</f>
        <v>0</v>
      </c>
      <c r="BH141" s="116">
        <f>IF($U$141="sníž. přenesená",$N$141,0)</f>
        <v>0</v>
      </c>
      <c r="BI141" s="116">
        <f>IF($U$141="nulová",$N$141,0)</f>
        <v>0</v>
      </c>
      <c r="BJ141" s="6" t="s">
        <v>74</v>
      </c>
      <c r="BK141" s="116">
        <f>ROUND($L$141*$K$141,2)</f>
        <v>0</v>
      </c>
      <c r="BL141" s="6" t="s">
        <v>219</v>
      </c>
      <c r="BM141" s="6" t="s">
        <v>812</v>
      </c>
    </row>
    <row r="142" spans="2:65" s="6" customFormat="1" ht="15.75" customHeight="1" x14ac:dyDescent="0.3">
      <c r="B142" s="19"/>
      <c r="C142" s="176" t="s">
        <v>229</v>
      </c>
      <c r="D142" s="176" t="s">
        <v>134</v>
      </c>
      <c r="E142" s="177" t="s">
        <v>813</v>
      </c>
      <c r="F142" s="241" t="s">
        <v>814</v>
      </c>
      <c r="G142" s="242"/>
      <c r="H142" s="242"/>
      <c r="I142" s="242"/>
      <c r="J142" s="178" t="s">
        <v>213</v>
      </c>
      <c r="K142" s="179">
        <v>3</v>
      </c>
      <c r="L142" s="243"/>
      <c r="M142" s="242"/>
      <c r="N142" s="243">
        <f>ROUND($L$142*$K$142,2)</f>
        <v>0</v>
      </c>
      <c r="O142" s="242"/>
      <c r="P142" s="242"/>
      <c r="Q142" s="242"/>
      <c r="R142" s="20"/>
      <c r="T142" s="113"/>
      <c r="U142" s="26" t="s">
        <v>32</v>
      </c>
      <c r="V142" s="114">
        <v>0</v>
      </c>
      <c r="W142" s="114">
        <f>$V$142*$K$142</f>
        <v>0</v>
      </c>
      <c r="X142" s="114">
        <v>0</v>
      </c>
      <c r="Y142" s="114">
        <f>$X$142*$K$142</f>
        <v>0</v>
      </c>
      <c r="Z142" s="114">
        <v>0</v>
      </c>
      <c r="AA142" s="115">
        <f>$Z$142*$K$142</f>
        <v>0</v>
      </c>
      <c r="AR142" s="6" t="s">
        <v>219</v>
      </c>
      <c r="AT142" s="6" t="s">
        <v>134</v>
      </c>
      <c r="AU142" s="6" t="s">
        <v>74</v>
      </c>
      <c r="AY142" s="6" t="s">
        <v>133</v>
      </c>
      <c r="BE142" s="116">
        <f>IF($U$142="základní",$N$142,0)</f>
        <v>0</v>
      </c>
      <c r="BF142" s="116">
        <f>IF($U$142="snížená",$N$142,0)</f>
        <v>0</v>
      </c>
      <c r="BG142" s="116">
        <f>IF($U$142="zákl. přenesená",$N$142,0)</f>
        <v>0</v>
      </c>
      <c r="BH142" s="116">
        <f>IF($U$142="sníž. přenesená",$N$142,0)</f>
        <v>0</v>
      </c>
      <c r="BI142" s="116">
        <f>IF($U$142="nulová",$N$142,0)</f>
        <v>0</v>
      </c>
      <c r="BJ142" s="6" t="s">
        <v>74</v>
      </c>
      <c r="BK142" s="116">
        <f>ROUND($L$142*$K$142,2)</f>
        <v>0</v>
      </c>
      <c r="BL142" s="6" t="s">
        <v>219</v>
      </c>
      <c r="BM142" s="6" t="s">
        <v>815</v>
      </c>
    </row>
    <row r="143" spans="2:65" s="6" customFormat="1" ht="15.75" customHeight="1" x14ac:dyDescent="0.3">
      <c r="B143" s="19"/>
      <c r="C143" s="109" t="s">
        <v>233</v>
      </c>
      <c r="D143" s="109" t="s">
        <v>134</v>
      </c>
      <c r="E143" s="110" t="s">
        <v>816</v>
      </c>
      <c r="F143" s="236" t="s">
        <v>817</v>
      </c>
      <c r="G143" s="235"/>
      <c r="H143" s="235"/>
      <c r="I143" s="235"/>
      <c r="J143" s="111" t="s">
        <v>213</v>
      </c>
      <c r="K143" s="112">
        <v>2</v>
      </c>
      <c r="L143" s="234"/>
      <c r="M143" s="235"/>
      <c r="N143" s="234">
        <f>ROUND($L$143*$K$143,2)</f>
        <v>0</v>
      </c>
      <c r="O143" s="235"/>
      <c r="P143" s="235"/>
      <c r="Q143" s="235"/>
      <c r="R143" s="20"/>
      <c r="T143" s="113"/>
      <c r="U143" s="26" t="s">
        <v>32</v>
      </c>
      <c r="V143" s="114">
        <v>0</v>
      </c>
      <c r="W143" s="114">
        <f>$V$143*$K$143</f>
        <v>0</v>
      </c>
      <c r="X143" s="114">
        <v>0</v>
      </c>
      <c r="Y143" s="114">
        <f>$X$143*$K$143</f>
        <v>0</v>
      </c>
      <c r="Z143" s="114">
        <v>0</v>
      </c>
      <c r="AA143" s="115">
        <f>$Z$143*$K$143</f>
        <v>0</v>
      </c>
      <c r="AR143" s="6" t="s">
        <v>219</v>
      </c>
      <c r="AT143" s="6" t="s">
        <v>134</v>
      </c>
      <c r="AU143" s="6" t="s">
        <v>74</v>
      </c>
      <c r="AY143" s="6" t="s">
        <v>133</v>
      </c>
      <c r="BE143" s="116">
        <f>IF($U$143="základní",$N$143,0)</f>
        <v>0</v>
      </c>
      <c r="BF143" s="116">
        <f>IF($U$143="snížená",$N$143,0)</f>
        <v>0</v>
      </c>
      <c r="BG143" s="116">
        <f>IF($U$143="zákl. přenesená",$N$143,0)</f>
        <v>0</v>
      </c>
      <c r="BH143" s="116">
        <f>IF($U$143="sníž. přenesená",$N$143,0)</f>
        <v>0</v>
      </c>
      <c r="BI143" s="116">
        <f>IF($U$143="nulová",$N$143,0)</f>
        <v>0</v>
      </c>
      <c r="BJ143" s="6" t="s">
        <v>74</v>
      </c>
      <c r="BK143" s="116">
        <f>ROUND($L$143*$K$143,2)</f>
        <v>0</v>
      </c>
      <c r="BL143" s="6" t="s">
        <v>219</v>
      </c>
      <c r="BM143" s="6" t="s">
        <v>818</v>
      </c>
    </row>
    <row r="144" spans="2:65" s="6" customFormat="1" ht="27" customHeight="1" x14ac:dyDescent="0.3">
      <c r="B144" s="19"/>
      <c r="C144" s="109" t="s">
        <v>238</v>
      </c>
      <c r="D144" s="109" t="s">
        <v>134</v>
      </c>
      <c r="E144" s="110" t="s">
        <v>819</v>
      </c>
      <c r="F144" s="236" t="s">
        <v>820</v>
      </c>
      <c r="G144" s="235"/>
      <c r="H144" s="235"/>
      <c r="I144" s="235"/>
      <c r="J144" s="111" t="s">
        <v>213</v>
      </c>
      <c r="K144" s="112">
        <v>1</v>
      </c>
      <c r="L144" s="234"/>
      <c r="M144" s="235"/>
      <c r="N144" s="234">
        <f>ROUND($L$144*$K$144,2)</f>
        <v>0</v>
      </c>
      <c r="O144" s="235"/>
      <c r="P144" s="235"/>
      <c r="Q144" s="235"/>
      <c r="R144" s="20"/>
      <c r="T144" s="113"/>
      <c r="U144" s="26" t="s">
        <v>32</v>
      </c>
      <c r="V144" s="114">
        <v>0</v>
      </c>
      <c r="W144" s="114">
        <f>$V$144*$K$144</f>
        <v>0</v>
      </c>
      <c r="X144" s="114">
        <v>2.7E-4</v>
      </c>
      <c r="Y144" s="114">
        <f>$X$144*$K$144</f>
        <v>2.7E-4</v>
      </c>
      <c r="Z144" s="114">
        <v>0</v>
      </c>
      <c r="AA144" s="115">
        <f>$Z$144*$K$144</f>
        <v>0</v>
      </c>
      <c r="AR144" s="6" t="s">
        <v>219</v>
      </c>
      <c r="AT144" s="6" t="s">
        <v>134</v>
      </c>
      <c r="AU144" s="6" t="s">
        <v>74</v>
      </c>
      <c r="AY144" s="6" t="s">
        <v>133</v>
      </c>
      <c r="BE144" s="116">
        <f>IF($U$144="základní",$N$144,0)</f>
        <v>0</v>
      </c>
      <c r="BF144" s="116">
        <f>IF($U$144="snížená",$N$144,0)</f>
        <v>0</v>
      </c>
      <c r="BG144" s="116">
        <f>IF($U$144="zákl. přenesená",$N$144,0)</f>
        <v>0</v>
      </c>
      <c r="BH144" s="116">
        <f>IF($U$144="sníž. přenesená",$N$144,0)</f>
        <v>0</v>
      </c>
      <c r="BI144" s="116">
        <f>IF($U$144="nulová",$N$144,0)</f>
        <v>0</v>
      </c>
      <c r="BJ144" s="6" t="s">
        <v>74</v>
      </c>
      <c r="BK144" s="116">
        <f>ROUND($L$144*$K$144,2)</f>
        <v>0</v>
      </c>
      <c r="BL144" s="6" t="s">
        <v>219</v>
      </c>
      <c r="BM144" s="6" t="s">
        <v>821</v>
      </c>
    </row>
    <row r="145" spans="2:65" s="6" customFormat="1" ht="15.75" customHeight="1" x14ac:dyDescent="0.3">
      <c r="B145" s="19"/>
      <c r="C145" s="109" t="s">
        <v>7</v>
      </c>
      <c r="D145" s="109" t="s">
        <v>134</v>
      </c>
      <c r="E145" s="110" t="s">
        <v>822</v>
      </c>
      <c r="F145" s="236" t="s">
        <v>823</v>
      </c>
      <c r="G145" s="235"/>
      <c r="H145" s="235"/>
      <c r="I145" s="235"/>
      <c r="J145" s="111" t="s">
        <v>213</v>
      </c>
      <c r="K145" s="112">
        <v>3</v>
      </c>
      <c r="L145" s="234"/>
      <c r="M145" s="235"/>
      <c r="N145" s="234">
        <f>ROUND($L$145*$K$145,2)</f>
        <v>0</v>
      </c>
      <c r="O145" s="235"/>
      <c r="P145" s="235"/>
      <c r="Q145" s="235"/>
      <c r="R145" s="20"/>
      <c r="T145" s="113"/>
      <c r="U145" s="26" t="s">
        <v>32</v>
      </c>
      <c r="V145" s="114">
        <v>0</v>
      </c>
      <c r="W145" s="114">
        <f>$V$145*$K$145</f>
        <v>0</v>
      </c>
      <c r="X145" s="114">
        <v>8.0000000000000004E-4</v>
      </c>
      <c r="Y145" s="114">
        <f>$X$145*$K$145</f>
        <v>2.4000000000000002E-3</v>
      </c>
      <c r="Z145" s="114">
        <v>0</v>
      </c>
      <c r="AA145" s="115">
        <f>$Z$145*$K$145</f>
        <v>0</v>
      </c>
      <c r="AR145" s="6" t="s">
        <v>219</v>
      </c>
      <c r="AT145" s="6" t="s">
        <v>134</v>
      </c>
      <c r="AU145" s="6" t="s">
        <v>74</v>
      </c>
      <c r="AY145" s="6" t="s">
        <v>133</v>
      </c>
      <c r="BE145" s="116">
        <f>IF($U$145="základní",$N$145,0)</f>
        <v>0</v>
      </c>
      <c r="BF145" s="116">
        <f>IF($U$145="snížená",$N$145,0)</f>
        <v>0</v>
      </c>
      <c r="BG145" s="116">
        <f>IF($U$145="zákl. přenesená",$N$145,0)</f>
        <v>0</v>
      </c>
      <c r="BH145" s="116">
        <f>IF($U$145="sníž. přenesená",$N$145,0)</f>
        <v>0</v>
      </c>
      <c r="BI145" s="116">
        <f>IF($U$145="nulová",$N$145,0)</f>
        <v>0</v>
      </c>
      <c r="BJ145" s="6" t="s">
        <v>74</v>
      </c>
      <c r="BK145" s="116">
        <f>ROUND($L$145*$K$145,2)</f>
        <v>0</v>
      </c>
      <c r="BL145" s="6" t="s">
        <v>219</v>
      </c>
      <c r="BM145" s="6" t="s">
        <v>824</v>
      </c>
    </row>
    <row r="146" spans="2:65" s="6" customFormat="1" ht="27" customHeight="1" x14ac:dyDescent="0.3">
      <c r="B146" s="19"/>
      <c r="C146" s="109" t="s">
        <v>250</v>
      </c>
      <c r="D146" s="109" t="s">
        <v>134</v>
      </c>
      <c r="E146" s="110" t="s">
        <v>825</v>
      </c>
      <c r="F146" s="236" t="s">
        <v>826</v>
      </c>
      <c r="G146" s="235"/>
      <c r="H146" s="235"/>
      <c r="I146" s="235"/>
      <c r="J146" s="111" t="s">
        <v>213</v>
      </c>
      <c r="K146" s="112">
        <v>1</v>
      </c>
      <c r="L146" s="234"/>
      <c r="M146" s="235"/>
      <c r="N146" s="234">
        <f>ROUND($L$146*$K$146,2)</f>
        <v>0</v>
      </c>
      <c r="O146" s="235"/>
      <c r="P146" s="235"/>
      <c r="Q146" s="235"/>
      <c r="R146" s="20"/>
      <c r="T146" s="113"/>
      <c r="U146" s="26" t="s">
        <v>32</v>
      </c>
      <c r="V146" s="114">
        <v>0</v>
      </c>
      <c r="W146" s="114">
        <f>$V$146*$K$146</f>
        <v>0</v>
      </c>
      <c r="X146" s="114">
        <v>9.0000000000000006E-5</v>
      </c>
      <c r="Y146" s="114">
        <f>$X$146*$K$146</f>
        <v>9.0000000000000006E-5</v>
      </c>
      <c r="Z146" s="114">
        <v>0</v>
      </c>
      <c r="AA146" s="115">
        <f>$Z$146*$K$146</f>
        <v>0</v>
      </c>
      <c r="AR146" s="6" t="s">
        <v>219</v>
      </c>
      <c r="AT146" s="6" t="s">
        <v>134</v>
      </c>
      <c r="AU146" s="6" t="s">
        <v>74</v>
      </c>
      <c r="AY146" s="6" t="s">
        <v>133</v>
      </c>
      <c r="BE146" s="116">
        <f>IF($U$146="základní",$N$146,0)</f>
        <v>0</v>
      </c>
      <c r="BF146" s="116">
        <f>IF($U$146="snížená",$N$146,0)</f>
        <v>0</v>
      </c>
      <c r="BG146" s="116">
        <f>IF($U$146="zákl. přenesená",$N$146,0)</f>
        <v>0</v>
      </c>
      <c r="BH146" s="116">
        <f>IF($U$146="sníž. přenesená",$N$146,0)</f>
        <v>0</v>
      </c>
      <c r="BI146" s="116">
        <f>IF($U$146="nulová",$N$146,0)</f>
        <v>0</v>
      </c>
      <c r="BJ146" s="6" t="s">
        <v>74</v>
      </c>
      <c r="BK146" s="116">
        <f>ROUND($L$146*$K$146,2)</f>
        <v>0</v>
      </c>
      <c r="BL146" s="6" t="s">
        <v>219</v>
      </c>
      <c r="BM146" s="6" t="s">
        <v>827</v>
      </c>
    </row>
    <row r="147" spans="2:65" s="6" customFormat="1" ht="15.75" customHeight="1" x14ac:dyDescent="0.3">
      <c r="B147" s="19"/>
      <c r="C147" s="109" t="s">
        <v>262</v>
      </c>
      <c r="D147" s="109" t="s">
        <v>134</v>
      </c>
      <c r="E147" s="110" t="s">
        <v>828</v>
      </c>
      <c r="F147" s="236" t="s">
        <v>829</v>
      </c>
      <c r="G147" s="235"/>
      <c r="H147" s="235"/>
      <c r="I147" s="235"/>
      <c r="J147" s="111" t="s">
        <v>213</v>
      </c>
      <c r="K147" s="112">
        <v>3</v>
      </c>
      <c r="L147" s="234"/>
      <c r="M147" s="235"/>
      <c r="N147" s="234">
        <f>ROUND($L$147*$K$147,2)</f>
        <v>0</v>
      </c>
      <c r="O147" s="235"/>
      <c r="P147" s="235"/>
      <c r="Q147" s="235"/>
      <c r="R147" s="20"/>
      <c r="T147" s="113"/>
      <c r="U147" s="26" t="s">
        <v>32</v>
      </c>
      <c r="V147" s="114">
        <v>0</v>
      </c>
      <c r="W147" s="114">
        <f>$V$147*$K$147</f>
        <v>0</v>
      </c>
      <c r="X147" s="114">
        <v>2.3000000000000001E-4</v>
      </c>
      <c r="Y147" s="114">
        <f>$X$147*$K$147</f>
        <v>6.9000000000000008E-4</v>
      </c>
      <c r="Z147" s="114">
        <v>0</v>
      </c>
      <c r="AA147" s="115">
        <f>$Z$147*$K$147</f>
        <v>0</v>
      </c>
      <c r="AR147" s="6" t="s">
        <v>219</v>
      </c>
      <c r="AT147" s="6" t="s">
        <v>134</v>
      </c>
      <c r="AU147" s="6" t="s">
        <v>74</v>
      </c>
      <c r="AY147" s="6" t="s">
        <v>133</v>
      </c>
      <c r="BE147" s="116">
        <f>IF($U$147="základní",$N$147,0)</f>
        <v>0</v>
      </c>
      <c r="BF147" s="116">
        <f>IF($U$147="snížená",$N$147,0)</f>
        <v>0</v>
      </c>
      <c r="BG147" s="116">
        <f>IF($U$147="zákl. přenesená",$N$147,0)</f>
        <v>0</v>
      </c>
      <c r="BH147" s="116">
        <f>IF($U$147="sníž. přenesená",$N$147,0)</f>
        <v>0</v>
      </c>
      <c r="BI147" s="116">
        <f>IF($U$147="nulová",$N$147,0)</f>
        <v>0</v>
      </c>
      <c r="BJ147" s="6" t="s">
        <v>74</v>
      </c>
      <c r="BK147" s="116">
        <f>ROUND($L$147*$K$147,2)</f>
        <v>0</v>
      </c>
      <c r="BL147" s="6" t="s">
        <v>219</v>
      </c>
      <c r="BM147" s="6" t="s">
        <v>830</v>
      </c>
    </row>
    <row r="148" spans="2:65" s="6" customFormat="1" ht="15.75" customHeight="1" x14ac:dyDescent="0.3">
      <c r="B148" s="19"/>
      <c r="C148" s="109" t="s">
        <v>266</v>
      </c>
      <c r="D148" s="109" t="s">
        <v>134</v>
      </c>
      <c r="E148" s="110" t="s">
        <v>831</v>
      </c>
      <c r="F148" s="236" t="s">
        <v>832</v>
      </c>
      <c r="G148" s="235"/>
      <c r="H148" s="235"/>
      <c r="I148" s="235"/>
      <c r="J148" s="111" t="s">
        <v>387</v>
      </c>
      <c r="K148" s="112">
        <v>64</v>
      </c>
      <c r="L148" s="234"/>
      <c r="M148" s="235"/>
      <c r="N148" s="234">
        <f>ROUND($L$148*$K$148,2)</f>
        <v>0</v>
      </c>
      <c r="O148" s="235"/>
      <c r="P148" s="235"/>
      <c r="Q148" s="235"/>
      <c r="R148" s="20"/>
      <c r="T148" s="113"/>
      <c r="U148" s="26" t="s">
        <v>32</v>
      </c>
      <c r="V148" s="114">
        <v>0</v>
      </c>
      <c r="W148" s="114">
        <f>$V$148*$K$148</f>
        <v>0</v>
      </c>
      <c r="X148" s="114">
        <v>0</v>
      </c>
      <c r="Y148" s="114">
        <f>$X$148*$K$148</f>
        <v>0</v>
      </c>
      <c r="Z148" s="114">
        <v>0</v>
      </c>
      <c r="AA148" s="115">
        <f>$Z$148*$K$148</f>
        <v>0</v>
      </c>
      <c r="AR148" s="6" t="s">
        <v>219</v>
      </c>
      <c r="AT148" s="6" t="s">
        <v>134</v>
      </c>
      <c r="AU148" s="6" t="s">
        <v>74</v>
      </c>
      <c r="AY148" s="6" t="s">
        <v>133</v>
      </c>
      <c r="BE148" s="116">
        <f>IF($U$148="základní",$N$148,0)</f>
        <v>0</v>
      </c>
      <c r="BF148" s="116">
        <f>IF($U$148="snížená",$N$148,0)</f>
        <v>0</v>
      </c>
      <c r="BG148" s="116">
        <f>IF($U$148="zákl. přenesená",$N$148,0)</f>
        <v>0</v>
      </c>
      <c r="BH148" s="116">
        <f>IF($U$148="sníž. přenesená",$N$148,0)</f>
        <v>0</v>
      </c>
      <c r="BI148" s="116">
        <f>IF($U$148="nulová",$N$148,0)</f>
        <v>0</v>
      </c>
      <c r="BJ148" s="6" t="s">
        <v>74</v>
      </c>
      <c r="BK148" s="116">
        <f>ROUND($L$148*$K$148,2)</f>
        <v>0</v>
      </c>
      <c r="BL148" s="6" t="s">
        <v>219</v>
      </c>
      <c r="BM148" s="6" t="s">
        <v>833</v>
      </c>
    </row>
    <row r="149" spans="2:65" s="6" customFormat="1" ht="15.75" customHeight="1" x14ac:dyDescent="0.3">
      <c r="B149" s="19"/>
      <c r="C149" s="109" t="s">
        <v>271</v>
      </c>
      <c r="D149" s="109" t="s">
        <v>134</v>
      </c>
      <c r="E149" s="110" t="s">
        <v>834</v>
      </c>
      <c r="F149" s="236" t="s">
        <v>835</v>
      </c>
      <c r="G149" s="235"/>
      <c r="H149" s="235"/>
      <c r="I149" s="235"/>
      <c r="J149" s="111" t="s">
        <v>387</v>
      </c>
      <c r="K149" s="112">
        <v>7</v>
      </c>
      <c r="L149" s="234"/>
      <c r="M149" s="235"/>
      <c r="N149" s="234">
        <f>ROUND($L$149*$K$149,2)</f>
        <v>0</v>
      </c>
      <c r="O149" s="235"/>
      <c r="P149" s="235"/>
      <c r="Q149" s="235"/>
      <c r="R149" s="20"/>
      <c r="T149" s="113"/>
      <c r="U149" s="26" t="s">
        <v>32</v>
      </c>
      <c r="V149" s="114">
        <v>0</v>
      </c>
      <c r="W149" s="114">
        <f>$V$149*$K$149</f>
        <v>0</v>
      </c>
      <c r="X149" s="114">
        <v>0</v>
      </c>
      <c r="Y149" s="114">
        <f>$X$149*$K$149</f>
        <v>0</v>
      </c>
      <c r="Z149" s="114">
        <v>0</v>
      </c>
      <c r="AA149" s="115">
        <f>$Z$149*$K$149</f>
        <v>0</v>
      </c>
      <c r="AR149" s="6" t="s">
        <v>219</v>
      </c>
      <c r="AT149" s="6" t="s">
        <v>134</v>
      </c>
      <c r="AU149" s="6" t="s">
        <v>74</v>
      </c>
      <c r="AY149" s="6" t="s">
        <v>133</v>
      </c>
      <c r="BE149" s="116">
        <f>IF($U$149="základní",$N$149,0)</f>
        <v>0</v>
      </c>
      <c r="BF149" s="116">
        <f>IF($U$149="snížená",$N$149,0)</f>
        <v>0</v>
      </c>
      <c r="BG149" s="116">
        <f>IF($U$149="zákl. přenesená",$N$149,0)</f>
        <v>0</v>
      </c>
      <c r="BH149" s="116">
        <f>IF($U$149="sníž. přenesená",$N$149,0)</f>
        <v>0</v>
      </c>
      <c r="BI149" s="116">
        <f>IF($U$149="nulová",$N$149,0)</f>
        <v>0</v>
      </c>
      <c r="BJ149" s="6" t="s">
        <v>74</v>
      </c>
      <c r="BK149" s="116">
        <f>ROUND($L$149*$K$149,2)</f>
        <v>0</v>
      </c>
      <c r="BL149" s="6" t="s">
        <v>219</v>
      </c>
      <c r="BM149" s="6" t="s">
        <v>836</v>
      </c>
    </row>
    <row r="150" spans="2:65" s="6" customFormat="1" ht="27" customHeight="1" x14ac:dyDescent="0.3">
      <c r="B150" s="19"/>
      <c r="C150" s="109" t="s">
        <v>276</v>
      </c>
      <c r="D150" s="109" t="s">
        <v>134</v>
      </c>
      <c r="E150" s="110" t="s">
        <v>837</v>
      </c>
      <c r="F150" s="236" t="s">
        <v>838</v>
      </c>
      <c r="G150" s="235"/>
      <c r="H150" s="235"/>
      <c r="I150" s="235"/>
      <c r="J150" s="111" t="s">
        <v>213</v>
      </c>
      <c r="K150" s="112">
        <v>1</v>
      </c>
      <c r="L150" s="234"/>
      <c r="M150" s="235"/>
      <c r="N150" s="234">
        <f>ROUND($L$150*$K$150,2)</f>
        <v>0</v>
      </c>
      <c r="O150" s="235"/>
      <c r="P150" s="235"/>
      <c r="Q150" s="235"/>
      <c r="R150" s="20"/>
      <c r="T150" s="113"/>
      <c r="U150" s="26" t="s">
        <v>32</v>
      </c>
      <c r="V150" s="114">
        <v>0</v>
      </c>
      <c r="W150" s="114">
        <f>$V$150*$K$150</f>
        <v>0</v>
      </c>
      <c r="X150" s="114">
        <v>7.3999999999999999E-4</v>
      </c>
      <c r="Y150" s="114">
        <f>$X$150*$K$150</f>
        <v>7.3999999999999999E-4</v>
      </c>
      <c r="Z150" s="114">
        <v>0</v>
      </c>
      <c r="AA150" s="115">
        <f>$Z$150*$K$150</f>
        <v>0</v>
      </c>
      <c r="AR150" s="6" t="s">
        <v>219</v>
      </c>
      <c r="AT150" s="6" t="s">
        <v>134</v>
      </c>
      <c r="AU150" s="6" t="s">
        <v>74</v>
      </c>
      <c r="AY150" s="6" t="s">
        <v>133</v>
      </c>
      <c r="BE150" s="116">
        <f>IF($U$150="základní",$N$150,0)</f>
        <v>0</v>
      </c>
      <c r="BF150" s="116">
        <f>IF($U$150="snížená",$N$150,0)</f>
        <v>0</v>
      </c>
      <c r="BG150" s="116">
        <f>IF($U$150="zákl. přenesená",$N$150,0)</f>
        <v>0</v>
      </c>
      <c r="BH150" s="116">
        <f>IF($U$150="sníž. přenesená",$N$150,0)</f>
        <v>0</v>
      </c>
      <c r="BI150" s="116">
        <f>IF($U$150="nulová",$N$150,0)</f>
        <v>0</v>
      </c>
      <c r="BJ150" s="6" t="s">
        <v>74</v>
      </c>
      <c r="BK150" s="116">
        <f>ROUND($L$150*$K$150,2)</f>
        <v>0</v>
      </c>
      <c r="BL150" s="6" t="s">
        <v>219</v>
      </c>
      <c r="BM150" s="6" t="s">
        <v>839</v>
      </c>
    </row>
    <row r="151" spans="2:65" s="6" customFormat="1" ht="27" customHeight="1" x14ac:dyDescent="0.3">
      <c r="B151" s="19"/>
      <c r="C151" s="109" t="s">
        <v>280</v>
      </c>
      <c r="D151" s="109" t="s">
        <v>134</v>
      </c>
      <c r="E151" s="110" t="s">
        <v>840</v>
      </c>
      <c r="F151" s="236" t="s">
        <v>841</v>
      </c>
      <c r="G151" s="235"/>
      <c r="H151" s="235"/>
      <c r="I151" s="235"/>
      <c r="J151" s="111" t="s">
        <v>213</v>
      </c>
      <c r="K151" s="112">
        <v>1</v>
      </c>
      <c r="L151" s="234"/>
      <c r="M151" s="235"/>
      <c r="N151" s="234">
        <f>ROUND($L$151*$K$151,2)</f>
        <v>0</v>
      </c>
      <c r="O151" s="235"/>
      <c r="P151" s="235"/>
      <c r="Q151" s="235"/>
      <c r="R151" s="20"/>
      <c r="T151" s="113"/>
      <c r="U151" s="26" t="s">
        <v>32</v>
      </c>
      <c r="V151" s="114">
        <v>0</v>
      </c>
      <c r="W151" s="114">
        <f>$V$151*$K$151</f>
        <v>0</v>
      </c>
      <c r="X151" s="114">
        <v>2.2000000000000001E-4</v>
      </c>
      <c r="Y151" s="114">
        <f>$X$151*$K$151</f>
        <v>2.2000000000000001E-4</v>
      </c>
      <c r="Z151" s="114">
        <v>0</v>
      </c>
      <c r="AA151" s="115">
        <f>$Z$151*$K$151</f>
        <v>0</v>
      </c>
      <c r="AR151" s="6" t="s">
        <v>219</v>
      </c>
      <c r="AT151" s="6" t="s">
        <v>134</v>
      </c>
      <c r="AU151" s="6" t="s">
        <v>74</v>
      </c>
      <c r="AY151" s="6" t="s">
        <v>133</v>
      </c>
      <c r="BE151" s="116">
        <f>IF($U$151="základní",$N$151,0)</f>
        <v>0</v>
      </c>
      <c r="BF151" s="116">
        <f>IF($U$151="snížená",$N$151,0)</f>
        <v>0</v>
      </c>
      <c r="BG151" s="116">
        <f>IF($U$151="zákl. přenesená",$N$151,0)</f>
        <v>0</v>
      </c>
      <c r="BH151" s="116">
        <f>IF($U$151="sníž. přenesená",$N$151,0)</f>
        <v>0</v>
      </c>
      <c r="BI151" s="116">
        <f>IF($U$151="nulová",$N$151,0)</f>
        <v>0</v>
      </c>
      <c r="BJ151" s="6" t="s">
        <v>74</v>
      </c>
      <c r="BK151" s="116">
        <f>ROUND($L$151*$K$151,2)</f>
        <v>0</v>
      </c>
      <c r="BL151" s="6" t="s">
        <v>219</v>
      </c>
      <c r="BM151" s="6" t="s">
        <v>842</v>
      </c>
    </row>
    <row r="152" spans="2:65" s="6" customFormat="1" ht="27" customHeight="1" x14ac:dyDescent="0.3">
      <c r="B152" s="19"/>
      <c r="C152" s="109" t="s">
        <v>287</v>
      </c>
      <c r="D152" s="109" t="s">
        <v>134</v>
      </c>
      <c r="E152" s="110" t="s">
        <v>843</v>
      </c>
      <c r="F152" s="236" t="s">
        <v>844</v>
      </c>
      <c r="G152" s="235"/>
      <c r="H152" s="235"/>
      <c r="I152" s="235"/>
      <c r="J152" s="111" t="s">
        <v>213</v>
      </c>
      <c r="K152" s="112">
        <v>3</v>
      </c>
      <c r="L152" s="234"/>
      <c r="M152" s="235"/>
      <c r="N152" s="234">
        <f>ROUND($L$152*$K$152,2)</f>
        <v>0</v>
      </c>
      <c r="O152" s="235"/>
      <c r="P152" s="235"/>
      <c r="Q152" s="235"/>
      <c r="R152" s="20"/>
      <c r="T152" s="113"/>
      <c r="U152" s="26" t="s">
        <v>32</v>
      </c>
      <c r="V152" s="114">
        <v>0</v>
      </c>
      <c r="W152" s="114">
        <f>$V$152*$K$152</f>
        <v>0</v>
      </c>
      <c r="X152" s="114">
        <v>1.8519999999999998E-2</v>
      </c>
      <c r="Y152" s="114">
        <f>$X$152*$K$152</f>
        <v>5.5559999999999998E-2</v>
      </c>
      <c r="Z152" s="114">
        <v>0</v>
      </c>
      <c r="AA152" s="115">
        <f>$Z$152*$K$152</f>
        <v>0</v>
      </c>
      <c r="AR152" s="6" t="s">
        <v>219</v>
      </c>
      <c r="AT152" s="6" t="s">
        <v>134</v>
      </c>
      <c r="AU152" s="6" t="s">
        <v>74</v>
      </c>
      <c r="AY152" s="6" t="s">
        <v>133</v>
      </c>
      <c r="BE152" s="116">
        <f>IF($U$152="základní",$N$152,0)</f>
        <v>0</v>
      </c>
      <c r="BF152" s="116">
        <f>IF($U$152="snížená",$N$152,0)</f>
        <v>0</v>
      </c>
      <c r="BG152" s="116">
        <f>IF($U$152="zákl. přenesená",$N$152,0)</f>
        <v>0</v>
      </c>
      <c r="BH152" s="116">
        <f>IF($U$152="sníž. přenesená",$N$152,0)</f>
        <v>0</v>
      </c>
      <c r="BI152" s="116">
        <f>IF($U$152="nulová",$N$152,0)</f>
        <v>0</v>
      </c>
      <c r="BJ152" s="6" t="s">
        <v>74</v>
      </c>
      <c r="BK152" s="116">
        <f>ROUND($L$152*$K$152,2)</f>
        <v>0</v>
      </c>
      <c r="BL152" s="6" t="s">
        <v>219</v>
      </c>
      <c r="BM152" s="6" t="s">
        <v>845</v>
      </c>
    </row>
    <row r="153" spans="2:65" s="6" customFormat="1" ht="27" customHeight="1" x14ac:dyDescent="0.3">
      <c r="B153" s="19"/>
      <c r="C153" s="109" t="s">
        <v>294</v>
      </c>
      <c r="D153" s="109" t="s">
        <v>134</v>
      </c>
      <c r="E153" s="110" t="s">
        <v>846</v>
      </c>
      <c r="F153" s="236" t="s">
        <v>847</v>
      </c>
      <c r="G153" s="235"/>
      <c r="H153" s="235"/>
      <c r="I153" s="235"/>
      <c r="J153" s="111" t="s">
        <v>158</v>
      </c>
      <c r="K153" s="112">
        <v>0.13100000000000001</v>
      </c>
      <c r="L153" s="234"/>
      <c r="M153" s="235"/>
      <c r="N153" s="234">
        <f>ROUND($L$153*$K$153,2)</f>
        <v>0</v>
      </c>
      <c r="O153" s="235"/>
      <c r="P153" s="235"/>
      <c r="Q153" s="235"/>
      <c r="R153" s="20"/>
      <c r="T153" s="113"/>
      <c r="U153" s="26" t="s">
        <v>32</v>
      </c>
      <c r="V153" s="114">
        <v>0</v>
      </c>
      <c r="W153" s="114">
        <f>$V$153*$K$153</f>
        <v>0</v>
      </c>
      <c r="X153" s="114">
        <v>0</v>
      </c>
      <c r="Y153" s="114">
        <f>$X$153*$K$153</f>
        <v>0</v>
      </c>
      <c r="Z153" s="114">
        <v>0</v>
      </c>
      <c r="AA153" s="115">
        <f>$Z$153*$K$153</f>
        <v>0</v>
      </c>
      <c r="AR153" s="6" t="s">
        <v>219</v>
      </c>
      <c r="AT153" s="6" t="s">
        <v>134</v>
      </c>
      <c r="AU153" s="6" t="s">
        <v>74</v>
      </c>
      <c r="AY153" s="6" t="s">
        <v>133</v>
      </c>
      <c r="BE153" s="116">
        <f>IF($U$153="základní",$N$153,0)</f>
        <v>0</v>
      </c>
      <c r="BF153" s="116">
        <f>IF($U$153="snížená",$N$153,0)</f>
        <v>0</v>
      </c>
      <c r="BG153" s="116">
        <f>IF($U$153="zákl. přenesená",$N$153,0)</f>
        <v>0</v>
      </c>
      <c r="BH153" s="116">
        <f>IF($U$153="sníž. přenesená",$N$153,0)</f>
        <v>0</v>
      </c>
      <c r="BI153" s="116">
        <f>IF($U$153="nulová",$N$153,0)</f>
        <v>0</v>
      </c>
      <c r="BJ153" s="6" t="s">
        <v>74</v>
      </c>
      <c r="BK153" s="116">
        <f>ROUND($L$153*$K$153,2)</f>
        <v>0</v>
      </c>
      <c r="BL153" s="6" t="s">
        <v>219</v>
      </c>
      <c r="BM153" s="6" t="s">
        <v>848</v>
      </c>
    </row>
    <row r="154" spans="2:65" s="100" customFormat="1" ht="37.5" customHeight="1" x14ac:dyDescent="0.35">
      <c r="B154" s="101"/>
      <c r="D154" s="102" t="s">
        <v>761</v>
      </c>
      <c r="E154" s="102"/>
      <c r="F154" s="102"/>
      <c r="G154" s="102"/>
      <c r="H154" s="102"/>
      <c r="I154" s="102"/>
      <c r="J154" s="102"/>
      <c r="K154" s="102"/>
      <c r="L154" s="102"/>
      <c r="M154" s="102"/>
      <c r="N154" s="225">
        <f>$BK$154</f>
        <v>0</v>
      </c>
      <c r="O154" s="226"/>
      <c r="P154" s="226"/>
      <c r="Q154" s="226"/>
      <c r="R154" s="104"/>
      <c r="T154" s="105"/>
      <c r="W154" s="106">
        <f>SUM($W$155:$W$174)</f>
        <v>0</v>
      </c>
      <c r="Y154" s="106">
        <f>SUM($Y$155:$Y$174)</f>
        <v>0.17136000000000001</v>
      </c>
      <c r="AA154" s="107">
        <f>SUM($AA$155:$AA$174)</f>
        <v>0</v>
      </c>
      <c r="AR154" s="103" t="s">
        <v>84</v>
      </c>
      <c r="AT154" s="103" t="s">
        <v>66</v>
      </c>
      <c r="AU154" s="103" t="s">
        <v>67</v>
      </c>
      <c r="AY154" s="103" t="s">
        <v>133</v>
      </c>
      <c r="BK154" s="108">
        <f>SUM($BK$155:$BK$174)</f>
        <v>0</v>
      </c>
    </row>
    <row r="155" spans="2:65" s="6" customFormat="1" ht="27" customHeight="1" x14ac:dyDescent="0.3">
      <c r="B155" s="19"/>
      <c r="C155" s="109" t="s">
        <v>298</v>
      </c>
      <c r="D155" s="109" t="s">
        <v>134</v>
      </c>
      <c r="E155" s="110" t="s">
        <v>849</v>
      </c>
      <c r="F155" s="236" t="s">
        <v>850</v>
      </c>
      <c r="G155" s="235"/>
      <c r="H155" s="235"/>
      <c r="I155" s="235"/>
      <c r="J155" s="111" t="s">
        <v>387</v>
      </c>
      <c r="K155" s="112">
        <v>5</v>
      </c>
      <c r="L155" s="234"/>
      <c r="M155" s="235"/>
      <c r="N155" s="234">
        <f>ROUND($L$155*$K$155,2)</f>
        <v>0</v>
      </c>
      <c r="O155" s="235"/>
      <c r="P155" s="235"/>
      <c r="Q155" s="235"/>
      <c r="R155" s="20"/>
      <c r="T155" s="113"/>
      <c r="U155" s="26" t="s">
        <v>32</v>
      </c>
      <c r="V155" s="114">
        <v>0</v>
      </c>
      <c r="W155" s="114">
        <f>$V$155*$K$155</f>
        <v>0</v>
      </c>
      <c r="X155" s="114">
        <v>1.5980000000000001E-2</v>
      </c>
      <c r="Y155" s="114">
        <f>$X$155*$K$155</f>
        <v>7.9899999999999999E-2</v>
      </c>
      <c r="Z155" s="114">
        <v>0</v>
      </c>
      <c r="AA155" s="115">
        <f>$Z$155*$K$155</f>
        <v>0</v>
      </c>
      <c r="AR155" s="6" t="s">
        <v>219</v>
      </c>
      <c r="AT155" s="6" t="s">
        <v>134</v>
      </c>
      <c r="AU155" s="6" t="s">
        <v>74</v>
      </c>
      <c r="AY155" s="6" t="s">
        <v>133</v>
      </c>
      <c r="BE155" s="116">
        <f>IF($U$155="základní",$N$155,0)</f>
        <v>0</v>
      </c>
      <c r="BF155" s="116">
        <f>IF($U$155="snížená",$N$155,0)</f>
        <v>0</v>
      </c>
      <c r="BG155" s="116">
        <f>IF($U$155="zákl. přenesená",$N$155,0)</f>
        <v>0</v>
      </c>
      <c r="BH155" s="116">
        <f>IF($U$155="sníž. přenesená",$N$155,0)</f>
        <v>0</v>
      </c>
      <c r="BI155" s="116">
        <f>IF($U$155="nulová",$N$155,0)</f>
        <v>0</v>
      </c>
      <c r="BJ155" s="6" t="s">
        <v>74</v>
      </c>
      <c r="BK155" s="116">
        <f>ROUND($L$155*$K$155,2)</f>
        <v>0</v>
      </c>
      <c r="BL155" s="6" t="s">
        <v>219</v>
      </c>
      <c r="BM155" s="6" t="s">
        <v>851</v>
      </c>
    </row>
    <row r="156" spans="2:65" s="6" customFormat="1" ht="15.75" customHeight="1" x14ac:dyDescent="0.3">
      <c r="B156" s="19"/>
      <c r="C156" s="109" t="s">
        <v>303</v>
      </c>
      <c r="D156" s="109" t="s">
        <v>134</v>
      </c>
      <c r="E156" s="110" t="s">
        <v>852</v>
      </c>
      <c r="F156" s="236" t="s">
        <v>853</v>
      </c>
      <c r="G156" s="235"/>
      <c r="H156" s="235"/>
      <c r="I156" s="235"/>
      <c r="J156" s="111" t="s">
        <v>387</v>
      </c>
      <c r="K156" s="112">
        <v>9</v>
      </c>
      <c r="L156" s="234"/>
      <c r="M156" s="235"/>
      <c r="N156" s="234">
        <f>ROUND($L$156*$K$156,2)</f>
        <v>0</v>
      </c>
      <c r="O156" s="235"/>
      <c r="P156" s="235"/>
      <c r="Q156" s="235"/>
      <c r="R156" s="20"/>
      <c r="T156" s="113"/>
      <c r="U156" s="26" t="s">
        <v>32</v>
      </c>
      <c r="V156" s="114">
        <v>0</v>
      </c>
      <c r="W156" s="114">
        <f>$V$156*$K$156</f>
        <v>0</v>
      </c>
      <c r="X156" s="114">
        <v>4.4999999999999999E-4</v>
      </c>
      <c r="Y156" s="114">
        <f>$X$156*$K$156</f>
        <v>4.0499999999999998E-3</v>
      </c>
      <c r="Z156" s="114">
        <v>0</v>
      </c>
      <c r="AA156" s="115">
        <f>$Z$156*$K$156</f>
        <v>0</v>
      </c>
      <c r="AR156" s="6" t="s">
        <v>219</v>
      </c>
      <c r="AT156" s="6" t="s">
        <v>134</v>
      </c>
      <c r="AU156" s="6" t="s">
        <v>74</v>
      </c>
      <c r="AY156" s="6" t="s">
        <v>133</v>
      </c>
      <c r="BE156" s="116">
        <f>IF($U$156="základní",$N$156,0)</f>
        <v>0</v>
      </c>
      <c r="BF156" s="116">
        <f>IF($U$156="snížená",$N$156,0)</f>
        <v>0</v>
      </c>
      <c r="BG156" s="116">
        <f>IF($U$156="zákl. přenesená",$N$156,0)</f>
        <v>0</v>
      </c>
      <c r="BH156" s="116">
        <f>IF($U$156="sníž. přenesená",$N$156,0)</f>
        <v>0</v>
      </c>
      <c r="BI156" s="116">
        <f>IF($U$156="nulová",$N$156,0)</f>
        <v>0</v>
      </c>
      <c r="BJ156" s="6" t="s">
        <v>74</v>
      </c>
      <c r="BK156" s="116">
        <f>ROUND($L$156*$K$156,2)</f>
        <v>0</v>
      </c>
      <c r="BL156" s="6" t="s">
        <v>219</v>
      </c>
      <c r="BM156" s="6" t="s">
        <v>854</v>
      </c>
    </row>
    <row r="157" spans="2:65" s="6" customFormat="1" ht="15.75" customHeight="1" x14ac:dyDescent="0.3">
      <c r="B157" s="19"/>
      <c r="C157" s="176" t="s">
        <v>309</v>
      </c>
      <c r="D157" s="176" t="s">
        <v>134</v>
      </c>
      <c r="E157" s="177" t="s">
        <v>855</v>
      </c>
      <c r="F157" s="241" t="s">
        <v>856</v>
      </c>
      <c r="G157" s="242"/>
      <c r="H157" s="242"/>
      <c r="I157" s="242"/>
      <c r="J157" s="178" t="s">
        <v>387</v>
      </c>
      <c r="K157" s="179">
        <v>27</v>
      </c>
      <c r="L157" s="243"/>
      <c r="M157" s="242"/>
      <c r="N157" s="243">
        <f>ROUND($L$157*$K$157,2)</f>
        <v>0</v>
      </c>
      <c r="O157" s="242"/>
      <c r="P157" s="242"/>
      <c r="Q157" s="242"/>
      <c r="R157" s="20"/>
      <c r="T157" s="113"/>
      <c r="U157" s="26" t="s">
        <v>32</v>
      </c>
      <c r="V157" s="114">
        <v>0</v>
      </c>
      <c r="W157" s="114">
        <f>$V$157*$K$157</f>
        <v>0</v>
      </c>
      <c r="X157" s="114">
        <v>4.6999999999999999E-4</v>
      </c>
      <c r="Y157" s="114">
        <f>$X$157*$K$157</f>
        <v>1.269E-2</v>
      </c>
      <c r="Z157" s="114">
        <v>0</v>
      </c>
      <c r="AA157" s="115">
        <f>$Z$157*$K$157</f>
        <v>0</v>
      </c>
      <c r="AR157" s="6" t="s">
        <v>219</v>
      </c>
      <c r="AT157" s="6" t="s">
        <v>134</v>
      </c>
      <c r="AU157" s="6" t="s">
        <v>74</v>
      </c>
      <c r="AY157" s="6" t="s">
        <v>133</v>
      </c>
      <c r="BE157" s="116">
        <f>IF($U$157="základní",$N$157,0)</f>
        <v>0</v>
      </c>
      <c r="BF157" s="116">
        <f>IF($U$157="snížená",$N$157,0)</f>
        <v>0</v>
      </c>
      <c r="BG157" s="116">
        <f>IF($U$157="zákl. přenesená",$N$157,0)</f>
        <v>0</v>
      </c>
      <c r="BH157" s="116">
        <f>IF($U$157="sníž. přenesená",$N$157,0)</f>
        <v>0</v>
      </c>
      <c r="BI157" s="116">
        <f>IF($U$157="nulová",$N$157,0)</f>
        <v>0</v>
      </c>
      <c r="BJ157" s="6" t="s">
        <v>74</v>
      </c>
      <c r="BK157" s="116">
        <f>ROUND($L$157*$K$157,2)</f>
        <v>0</v>
      </c>
      <c r="BL157" s="6" t="s">
        <v>219</v>
      </c>
      <c r="BM157" s="6" t="s">
        <v>857</v>
      </c>
    </row>
    <row r="158" spans="2:65" s="6" customFormat="1" ht="15.75" customHeight="1" x14ac:dyDescent="0.3">
      <c r="B158" s="19"/>
      <c r="C158" s="109" t="s">
        <v>318</v>
      </c>
      <c r="D158" s="109" t="s">
        <v>134</v>
      </c>
      <c r="E158" s="110" t="s">
        <v>858</v>
      </c>
      <c r="F158" s="236" t="s">
        <v>859</v>
      </c>
      <c r="G158" s="235"/>
      <c r="H158" s="235"/>
      <c r="I158" s="235"/>
      <c r="J158" s="111" t="s">
        <v>387</v>
      </c>
      <c r="K158" s="112">
        <v>20</v>
      </c>
      <c r="L158" s="234"/>
      <c r="M158" s="235"/>
      <c r="N158" s="234">
        <f>ROUND($L$158*$K$158,2)</f>
        <v>0</v>
      </c>
      <c r="O158" s="235"/>
      <c r="P158" s="235"/>
      <c r="Q158" s="235"/>
      <c r="R158" s="20"/>
      <c r="T158" s="113"/>
      <c r="U158" s="26" t="s">
        <v>32</v>
      </c>
      <c r="V158" s="114">
        <v>0</v>
      </c>
      <c r="W158" s="114">
        <f>$V$158*$K$158</f>
        <v>0</v>
      </c>
      <c r="X158" s="114">
        <v>6.4000000000000005E-4</v>
      </c>
      <c r="Y158" s="114">
        <f>$X$158*$K$158</f>
        <v>1.2800000000000001E-2</v>
      </c>
      <c r="Z158" s="114">
        <v>0</v>
      </c>
      <c r="AA158" s="115">
        <f>$Z$158*$K$158</f>
        <v>0</v>
      </c>
      <c r="AR158" s="6" t="s">
        <v>219</v>
      </c>
      <c r="AT158" s="6" t="s">
        <v>134</v>
      </c>
      <c r="AU158" s="6" t="s">
        <v>74</v>
      </c>
      <c r="AY158" s="6" t="s">
        <v>133</v>
      </c>
      <c r="BE158" s="116">
        <f>IF($U$158="základní",$N$158,0)</f>
        <v>0</v>
      </c>
      <c r="BF158" s="116">
        <f>IF($U$158="snížená",$N$158,0)</f>
        <v>0</v>
      </c>
      <c r="BG158" s="116">
        <f>IF($U$158="zákl. přenesená",$N$158,0)</f>
        <v>0</v>
      </c>
      <c r="BH158" s="116">
        <f>IF($U$158="sníž. přenesená",$N$158,0)</f>
        <v>0</v>
      </c>
      <c r="BI158" s="116">
        <f>IF($U$158="nulová",$N$158,0)</f>
        <v>0</v>
      </c>
      <c r="BJ158" s="6" t="s">
        <v>74</v>
      </c>
      <c r="BK158" s="116">
        <f>ROUND($L$158*$K$158,2)</f>
        <v>0</v>
      </c>
      <c r="BL158" s="6" t="s">
        <v>219</v>
      </c>
      <c r="BM158" s="6" t="s">
        <v>860</v>
      </c>
    </row>
    <row r="159" spans="2:65" s="6" customFormat="1" ht="27" customHeight="1" x14ac:dyDescent="0.3">
      <c r="B159" s="19"/>
      <c r="C159" s="109" t="s">
        <v>322</v>
      </c>
      <c r="D159" s="109" t="s">
        <v>134</v>
      </c>
      <c r="E159" s="110" t="s">
        <v>861</v>
      </c>
      <c r="F159" s="236" t="s">
        <v>862</v>
      </c>
      <c r="G159" s="235"/>
      <c r="H159" s="235"/>
      <c r="I159" s="235"/>
      <c r="J159" s="111" t="s">
        <v>387</v>
      </c>
      <c r="K159" s="112">
        <v>51</v>
      </c>
      <c r="L159" s="234"/>
      <c r="M159" s="235"/>
      <c r="N159" s="234">
        <f>ROUND($L$159*$K$159,2)</f>
        <v>0</v>
      </c>
      <c r="O159" s="235"/>
      <c r="P159" s="235"/>
      <c r="Q159" s="235"/>
      <c r="R159" s="20"/>
      <c r="T159" s="113"/>
      <c r="U159" s="26" t="s">
        <v>32</v>
      </c>
      <c r="V159" s="114">
        <v>0</v>
      </c>
      <c r="W159" s="114">
        <f>$V$159*$K$159</f>
        <v>0</v>
      </c>
      <c r="X159" s="114">
        <v>0</v>
      </c>
      <c r="Y159" s="114">
        <f>$X$159*$K$159</f>
        <v>0</v>
      </c>
      <c r="Z159" s="114">
        <v>0</v>
      </c>
      <c r="AA159" s="115">
        <f>$Z$159*$K$159</f>
        <v>0</v>
      </c>
      <c r="AR159" s="6" t="s">
        <v>219</v>
      </c>
      <c r="AT159" s="6" t="s">
        <v>134</v>
      </c>
      <c r="AU159" s="6" t="s">
        <v>74</v>
      </c>
      <c r="AY159" s="6" t="s">
        <v>133</v>
      </c>
      <c r="BE159" s="116">
        <f>IF($U$159="základní",$N$159,0)</f>
        <v>0</v>
      </c>
      <c r="BF159" s="116">
        <f>IF($U$159="snížená",$N$159,0)</f>
        <v>0</v>
      </c>
      <c r="BG159" s="116">
        <f>IF($U$159="zákl. přenesená",$N$159,0)</f>
        <v>0</v>
      </c>
      <c r="BH159" s="116">
        <f>IF($U$159="sníž. přenesená",$N$159,0)</f>
        <v>0</v>
      </c>
      <c r="BI159" s="116">
        <f>IF($U$159="nulová",$N$159,0)</f>
        <v>0</v>
      </c>
      <c r="BJ159" s="6" t="s">
        <v>74</v>
      </c>
      <c r="BK159" s="116">
        <f>ROUND($L$159*$K$159,2)</f>
        <v>0</v>
      </c>
      <c r="BL159" s="6" t="s">
        <v>219</v>
      </c>
      <c r="BM159" s="6" t="s">
        <v>863</v>
      </c>
    </row>
    <row r="160" spans="2:65" s="6" customFormat="1" ht="15.75" customHeight="1" x14ac:dyDescent="0.3">
      <c r="B160" s="19"/>
      <c r="C160" s="109" t="s">
        <v>326</v>
      </c>
      <c r="D160" s="109" t="s">
        <v>134</v>
      </c>
      <c r="E160" s="110" t="s">
        <v>864</v>
      </c>
      <c r="F160" s="236" t="s">
        <v>865</v>
      </c>
      <c r="G160" s="235"/>
      <c r="H160" s="235"/>
      <c r="I160" s="235"/>
      <c r="J160" s="111" t="s">
        <v>387</v>
      </c>
      <c r="K160" s="112">
        <v>2</v>
      </c>
      <c r="L160" s="234"/>
      <c r="M160" s="235"/>
      <c r="N160" s="234">
        <f>ROUND($L$160*$K$160,2)</f>
        <v>0</v>
      </c>
      <c r="O160" s="235"/>
      <c r="P160" s="235"/>
      <c r="Q160" s="235"/>
      <c r="R160" s="20"/>
      <c r="T160" s="113"/>
      <c r="U160" s="26" t="s">
        <v>32</v>
      </c>
      <c r="V160" s="114">
        <v>0</v>
      </c>
      <c r="W160" s="114">
        <f>$V$160*$K$160</f>
        <v>0</v>
      </c>
      <c r="X160" s="114">
        <v>3.0000000000000001E-5</v>
      </c>
      <c r="Y160" s="114">
        <f>$X$160*$K$160</f>
        <v>6.0000000000000002E-5</v>
      </c>
      <c r="Z160" s="114">
        <v>0</v>
      </c>
      <c r="AA160" s="115">
        <f>$Z$160*$K$160</f>
        <v>0</v>
      </c>
      <c r="AR160" s="6" t="s">
        <v>219</v>
      </c>
      <c r="AT160" s="6" t="s">
        <v>134</v>
      </c>
      <c r="AU160" s="6" t="s">
        <v>74</v>
      </c>
      <c r="AY160" s="6" t="s">
        <v>133</v>
      </c>
      <c r="BE160" s="116">
        <f>IF($U$160="základní",$N$160,0)</f>
        <v>0</v>
      </c>
      <c r="BF160" s="116">
        <f>IF($U$160="snížená",$N$160,0)</f>
        <v>0</v>
      </c>
      <c r="BG160" s="116">
        <f>IF($U$160="zákl. přenesená",$N$160,0)</f>
        <v>0</v>
      </c>
      <c r="BH160" s="116">
        <f>IF($U$160="sníž. přenesená",$N$160,0)</f>
        <v>0</v>
      </c>
      <c r="BI160" s="116">
        <f>IF($U$160="nulová",$N$160,0)</f>
        <v>0</v>
      </c>
      <c r="BJ160" s="6" t="s">
        <v>74</v>
      </c>
      <c r="BK160" s="116">
        <f>ROUND($L$160*$K$160,2)</f>
        <v>0</v>
      </c>
      <c r="BL160" s="6" t="s">
        <v>219</v>
      </c>
      <c r="BM160" s="6" t="s">
        <v>866</v>
      </c>
    </row>
    <row r="161" spans="2:65" s="6" customFormat="1" ht="15.75" customHeight="1" x14ac:dyDescent="0.3">
      <c r="B161" s="19"/>
      <c r="C161" s="109" t="s">
        <v>330</v>
      </c>
      <c r="D161" s="109" t="s">
        <v>134</v>
      </c>
      <c r="E161" s="110" t="s">
        <v>867</v>
      </c>
      <c r="F161" s="236" t="s">
        <v>868</v>
      </c>
      <c r="G161" s="235"/>
      <c r="H161" s="235"/>
      <c r="I161" s="235"/>
      <c r="J161" s="111" t="s">
        <v>387</v>
      </c>
      <c r="K161" s="112">
        <v>7</v>
      </c>
      <c r="L161" s="234"/>
      <c r="M161" s="235"/>
      <c r="N161" s="234">
        <f>ROUND($L$161*$K$161,2)</f>
        <v>0</v>
      </c>
      <c r="O161" s="235"/>
      <c r="P161" s="235"/>
      <c r="Q161" s="235"/>
      <c r="R161" s="20"/>
      <c r="T161" s="113"/>
      <c r="U161" s="26" t="s">
        <v>32</v>
      </c>
      <c r="V161" s="114">
        <v>0</v>
      </c>
      <c r="W161" s="114">
        <f>$V$161*$K$161</f>
        <v>0</v>
      </c>
      <c r="X161" s="114">
        <v>5.0000000000000002E-5</v>
      </c>
      <c r="Y161" s="114">
        <f>$X$161*$K$161</f>
        <v>3.5E-4</v>
      </c>
      <c r="Z161" s="114">
        <v>0</v>
      </c>
      <c r="AA161" s="115">
        <f>$Z$161*$K$161</f>
        <v>0</v>
      </c>
      <c r="AR161" s="6" t="s">
        <v>219</v>
      </c>
      <c r="AT161" s="6" t="s">
        <v>134</v>
      </c>
      <c r="AU161" s="6" t="s">
        <v>74</v>
      </c>
      <c r="AY161" s="6" t="s">
        <v>133</v>
      </c>
      <c r="BE161" s="116">
        <f>IF($U$161="základní",$N$161,0)</f>
        <v>0</v>
      </c>
      <c r="BF161" s="116">
        <f>IF($U$161="snížená",$N$161,0)</f>
        <v>0</v>
      </c>
      <c r="BG161" s="116">
        <f>IF($U$161="zákl. přenesená",$N$161,0)</f>
        <v>0</v>
      </c>
      <c r="BH161" s="116">
        <f>IF($U$161="sníž. přenesená",$N$161,0)</f>
        <v>0</v>
      </c>
      <c r="BI161" s="116">
        <f>IF($U$161="nulová",$N$161,0)</f>
        <v>0</v>
      </c>
      <c r="BJ161" s="6" t="s">
        <v>74</v>
      </c>
      <c r="BK161" s="116">
        <f>ROUND($L$161*$K$161,2)</f>
        <v>0</v>
      </c>
      <c r="BL161" s="6" t="s">
        <v>219</v>
      </c>
      <c r="BM161" s="6" t="s">
        <v>869</v>
      </c>
    </row>
    <row r="162" spans="2:65" s="6" customFormat="1" ht="15.75" customHeight="1" x14ac:dyDescent="0.3">
      <c r="B162" s="19"/>
      <c r="C162" s="109" t="s">
        <v>335</v>
      </c>
      <c r="D162" s="109" t="s">
        <v>134</v>
      </c>
      <c r="E162" s="110" t="s">
        <v>870</v>
      </c>
      <c r="F162" s="236" t="s">
        <v>871</v>
      </c>
      <c r="G162" s="235"/>
      <c r="H162" s="235"/>
      <c r="I162" s="235"/>
      <c r="J162" s="111" t="s">
        <v>387</v>
      </c>
      <c r="K162" s="112">
        <v>15</v>
      </c>
      <c r="L162" s="234"/>
      <c r="M162" s="235"/>
      <c r="N162" s="234">
        <f>ROUND($L$162*$K$162,2)</f>
        <v>0</v>
      </c>
      <c r="O162" s="235"/>
      <c r="P162" s="235"/>
      <c r="Q162" s="235"/>
      <c r="R162" s="20"/>
      <c r="T162" s="113"/>
      <c r="U162" s="26" t="s">
        <v>32</v>
      </c>
      <c r="V162" s="114">
        <v>0</v>
      </c>
      <c r="W162" s="114">
        <f>$V$162*$K$162</f>
        <v>0</v>
      </c>
      <c r="X162" s="114">
        <v>6.0000000000000002E-5</v>
      </c>
      <c r="Y162" s="114">
        <f>$X$162*$K$162</f>
        <v>8.9999999999999998E-4</v>
      </c>
      <c r="Z162" s="114">
        <v>0</v>
      </c>
      <c r="AA162" s="115">
        <f>$Z$162*$K$162</f>
        <v>0</v>
      </c>
      <c r="AR162" s="6" t="s">
        <v>219</v>
      </c>
      <c r="AT162" s="6" t="s">
        <v>134</v>
      </c>
      <c r="AU162" s="6" t="s">
        <v>74</v>
      </c>
      <c r="AY162" s="6" t="s">
        <v>133</v>
      </c>
      <c r="BE162" s="116">
        <f>IF($U$162="základní",$N$162,0)</f>
        <v>0</v>
      </c>
      <c r="BF162" s="116">
        <f>IF($U$162="snížená",$N$162,0)</f>
        <v>0</v>
      </c>
      <c r="BG162" s="116">
        <f>IF($U$162="zákl. přenesená",$N$162,0)</f>
        <v>0</v>
      </c>
      <c r="BH162" s="116">
        <f>IF($U$162="sníž. přenesená",$N$162,0)</f>
        <v>0</v>
      </c>
      <c r="BI162" s="116">
        <f>IF($U$162="nulová",$N$162,0)</f>
        <v>0</v>
      </c>
      <c r="BJ162" s="6" t="s">
        <v>74</v>
      </c>
      <c r="BK162" s="116">
        <f>ROUND($L$162*$K$162,2)</f>
        <v>0</v>
      </c>
      <c r="BL162" s="6" t="s">
        <v>219</v>
      </c>
      <c r="BM162" s="6" t="s">
        <v>872</v>
      </c>
    </row>
    <row r="163" spans="2:65" s="6" customFormat="1" ht="15.75" customHeight="1" x14ac:dyDescent="0.3">
      <c r="B163" s="19"/>
      <c r="C163" s="109" t="s">
        <v>340</v>
      </c>
      <c r="D163" s="109" t="s">
        <v>134</v>
      </c>
      <c r="E163" s="110" t="s">
        <v>873</v>
      </c>
      <c r="F163" s="236" t="s">
        <v>874</v>
      </c>
      <c r="G163" s="235"/>
      <c r="H163" s="235"/>
      <c r="I163" s="235"/>
      <c r="J163" s="111" t="s">
        <v>387</v>
      </c>
      <c r="K163" s="112">
        <v>7</v>
      </c>
      <c r="L163" s="234"/>
      <c r="M163" s="235"/>
      <c r="N163" s="234">
        <f>ROUND($L$163*$K$163,2)</f>
        <v>0</v>
      </c>
      <c r="O163" s="235"/>
      <c r="P163" s="235"/>
      <c r="Q163" s="235"/>
      <c r="R163" s="20"/>
      <c r="T163" s="113"/>
      <c r="U163" s="26" t="s">
        <v>32</v>
      </c>
      <c r="V163" s="114">
        <v>0</v>
      </c>
      <c r="W163" s="114">
        <f>$V$163*$K$163</f>
        <v>0</v>
      </c>
      <c r="X163" s="114">
        <v>6.9999999999999994E-5</v>
      </c>
      <c r="Y163" s="114">
        <f>$X$163*$K$163</f>
        <v>4.8999999999999998E-4</v>
      </c>
      <c r="Z163" s="114">
        <v>0</v>
      </c>
      <c r="AA163" s="115">
        <f>$Z$163*$K$163</f>
        <v>0</v>
      </c>
      <c r="AR163" s="6" t="s">
        <v>219</v>
      </c>
      <c r="AT163" s="6" t="s">
        <v>134</v>
      </c>
      <c r="AU163" s="6" t="s">
        <v>74</v>
      </c>
      <c r="AY163" s="6" t="s">
        <v>133</v>
      </c>
      <c r="BE163" s="116">
        <f>IF($U$163="základní",$N$163,0)</f>
        <v>0</v>
      </c>
      <c r="BF163" s="116">
        <f>IF($U$163="snížená",$N$163,0)</f>
        <v>0</v>
      </c>
      <c r="BG163" s="116">
        <f>IF($U$163="zákl. přenesená",$N$163,0)</f>
        <v>0</v>
      </c>
      <c r="BH163" s="116">
        <f>IF($U$163="sníž. přenesená",$N$163,0)</f>
        <v>0</v>
      </c>
      <c r="BI163" s="116">
        <f>IF($U$163="nulová",$N$163,0)</f>
        <v>0</v>
      </c>
      <c r="BJ163" s="6" t="s">
        <v>74</v>
      </c>
      <c r="BK163" s="116">
        <f>ROUND($L$163*$K$163,2)</f>
        <v>0</v>
      </c>
      <c r="BL163" s="6" t="s">
        <v>219</v>
      </c>
      <c r="BM163" s="6" t="s">
        <v>875</v>
      </c>
    </row>
    <row r="164" spans="2:65" s="6" customFormat="1" ht="15.75" customHeight="1" x14ac:dyDescent="0.3">
      <c r="B164" s="19"/>
      <c r="C164" s="109" t="s">
        <v>344</v>
      </c>
      <c r="D164" s="109" t="s">
        <v>134</v>
      </c>
      <c r="E164" s="110" t="s">
        <v>876</v>
      </c>
      <c r="F164" s="236" t="s">
        <v>877</v>
      </c>
      <c r="G164" s="235"/>
      <c r="H164" s="235"/>
      <c r="I164" s="235"/>
      <c r="J164" s="111" t="s">
        <v>387</v>
      </c>
      <c r="K164" s="112">
        <v>18</v>
      </c>
      <c r="L164" s="234"/>
      <c r="M164" s="235"/>
      <c r="N164" s="234">
        <f>ROUND($L$164*$K$164,2)</f>
        <v>0</v>
      </c>
      <c r="O164" s="235"/>
      <c r="P164" s="235"/>
      <c r="Q164" s="235"/>
      <c r="R164" s="20"/>
      <c r="T164" s="113"/>
      <c r="U164" s="26" t="s">
        <v>32</v>
      </c>
      <c r="V164" s="114">
        <v>0</v>
      </c>
      <c r="W164" s="114">
        <f>$V$164*$K$164</f>
        <v>0</v>
      </c>
      <c r="X164" s="114">
        <v>5.0000000000000002E-5</v>
      </c>
      <c r="Y164" s="114">
        <f>$X$164*$K$164</f>
        <v>9.0000000000000008E-4</v>
      </c>
      <c r="Z164" s="114">
        <v>0</v>
      </c>
      <c r="AA164" s="115">
        <f>$Z$164*$K$164</f>
        <v>0</v>
      </c>
      <c r="AR164" s="6" t="s">
        <v>219</v>
      </c>
      <c r="AT164" s="6" t="s">
        <v>134</v>
      </c>
      <c r="AU164" s="6" t="s">
        <v>74</v>
      </c>
      <c r="AY164" s="6" t="s">
        <v>133</v>
      </c>
      <c r="BE164" s="116">
        <f>IF($U$164="základní",$N$164,0)</f>
        <v>0</v>
      </c>
      <c r="BF164" s="116">
        <f>IF($U$164="snížená",$N$164,0)</f>
        <v>0</v>
      </c>
      <c r="BG164" s="116">
        <f>IF($U$164="zákl. přenesená",$N$164,0)</f>
        <v>0</v>
      </c>
      <c r="BH164" s="116">
        <f>IF($U$164="sníž. přenesená",$N$164,0)</f>
        <v>0</v>
      </c>
      <c r="BI164" s="116">
        <f>IF($U$164="nulová",$N$164,0)</f>
        <v>0</v>
      </c>
      <c r="BJ164" s="6" t="s">
        <v>74</v>
      </c>
      <c r="BK164" s="116">
        <f>ROUND($L$164*$K$164,2)</f>
        <v>0</v>
      </c>
      <c r="BL164" s="6" t="s">
        <v>219</v>
      </c>
      <c r="BM164" s="6" t="s">
        <v>878</v>
      </c>
    </row>
    <row r="165" spans="2:65" s="6" customFormat="1" ht="27" customHeight="1" x14ac:dyDescent="0.3">
      <c r="B165" s="19"/>
      <c r="C165" s="109" t="s">
        <v>348</v>
      </c>
      <c r="D165" s="109" t="s">
        <v>134</v>
      </c>
      <c r="E165" s="110" t="s">
        <v>879</v>
      </c>
      <c r="F165" s="236" t="s">
        <v>880</v>
      </c>
      <c r="G165" s="235"/>
      <c r="H165" s="235"/>
      <c r="I165" s="235"/>
      <c r="J165" s="111" t="s">
        <v>387</v>
      </c>
      <c r="K165" s="112">
        <v>2</v>
      </c>
      <c r="L165" s="234"/>
      <c r="M165" s="235"/>
      <c r="N165" s="234">
        <f>ROUND($L$165*$K$165,2)</f>
        <v>0</v>
      </c>
      <c r="O165" s="235"/>
      <c r="P165" s="235"/>
      <c r="Q165" s="235"/>
      <c r="R165" s="20"/>
      <c r="T165" s="113"/>
      <c r="U165" s="26" t="s">
        <v>32</v>
      </c>
      <c r="V165" s="114">
        <v>0</v>
      </c>
      <c r="W165" s="114">
        <f>$V$165*$K$165</f>
        <v>0</v>
      </c>
      <c r="X165" s="114">
        <v>8.0000000000000007E-5</v>
      </c>
      <c r="Y165" s="114">
        <f>$X$165*$K$165</f>
        <v>1.6000000000000001E-4</v>
      </c>
      <c r="Z165" s="114">
        <v>0</v>
      </c>
      <c r="AA165" s="115">
        <f>$Z$165*$K$165</f>
        <v>0</v>
      </c>
      <c r="AR165" s="6" t="s">
        <v>219</v>
      </c>
      <c r="AT165" s="6" t="s">
        <v>134</v>
      </c>
      <c r="AU165" s="6" t="s">
        <v>74</v>
      </c>
      <c r="AY165" s="6" t="s">
        <v>133</v>
      </c>
      <c r="BE165" s="116">
        <f>IF($U$165="základní",$N$165,0)</f>
        <v>0</v>
      </c>
      <c r="BF165" s="116">
        <f>IF($U$165="snížená",$N$165,0)</f>
        <v>0</v>
      </c>
      <c r="BG165" s="116">
        <f>IF($U$165="zákl. přenesená",$N$165,0)</f>
        <v>0</v>
      </c>
      <c r="BH165" s="116">
        <f>IF($U$165="sníž. přenesená",$N$165,0)</f>
        <v>0</v>
      </c>
      <c r="BI165" s="116">
        <f>IF($U$165="nulová",$N$165,0)</f>
        <v>0</v>
      </c>
      <c r="BJ165" s="6" t="s">
        <v>74</v>
      </c>
      <c r="BK165" s="116">
        <f>ROUND($L$165*$K$165,2)</f>
        <v>0</v>
      </c>
      <c r="BL165" s="6" t="s">
        <v>219</v>
      </c>
      <c r="BM165" s="6" t="s">
        <v>881</v>
      </c>
    </row>
    <row r="166" spans="2:65" s="6" customFormat="1" ht="15.75" customHeight="1" x14ac:dyDescent="0.3">
      <c r="B166" s="19"/>
      <c r="C166" s="109" t="s">
        <v>355</v>
      </c>
      <c r="D166" s="109" t="s">
        <v>134</v>
      </c>
      <c r="E166" s="110" t="s">
        <v>882</v>
      </c>
      <c r="F166" s="236" t="s">
        <v>883</v>
      </c>
      <c r="G166" s="235"/>
      <c r="H166" s="235"/>
      <c r="I166" s="235"/>
      <c r="J166" s="111" t="s">
        <v>213</v>
      </c>
      <c r="K166" s="112">
        <v>13</v>
      </c>
      <c r="L166" s="234"/>
      <c r="M166" s="235"/>
      <c r="N166" s="234">
        <f>ROUND($L$166*$K$166,2)</f>
        <v>0</v>
      </c>
      <c r="O166" s="235"/>
      <c r="P166" s="235"/>
      <c r="Q166" s="235"/>
      <c r="R166" s="20"/>
      <c r="T166" s="113"/>
      <c r="U166" s="26" t="s">
        <v>32</v>
      </c>
      <c r="V166" s="114">
        <v>0</v>
      </c>
      <c r="W166" s="114">
        <f>$V$166*$K$166</f>
        <v>0</v>
      </c>
      <c r="X166" s="114">
        <v>0</v>
      </c>
      <c r="Y166" s="114">
        <f>$X$166*$K$166</f>
        <v>0</v>
      </c>
      <c r="Z166" s="114">
        <v>0</v>
      </c>
      <c r="AA166" s="115">
        <f>$Z$166*$K$166</f>
        <v>0</v>
      </c>
      <c r="AR166" s="6" t="s">
        <v>219</v>
      </c>
      <c r="AT166" s="6" t="s">
        <v>134</v>
      </c>
      <c r="AU166" s="6" t="s">
        <v>74</v>
      </c>
      <c r="AY166" s="6" t="s">
        <v>133</v>
      </c>
      <c r="BE166" s="116">
        <f>IF($U$166="základní",$N$166,0)</f>
        <v>0</v>
      </c>
      <c r="BF166" s="116">
        <f>IF($U$166="snížená",$N$166,0)</f>
        <v>0</v>
      </c>
      <c r="BG166" s="116">
        <f>IF($U$166="zákl. přenesená",$N$166,0)</f>
        <v>0</v>
      </c>
      <c r="BH166" s="116">
        <f>IF($U$166="sníž. přenesená",$N$166,0)</f>
        <v>0</v>
      </c>
      <c r="BI166" s="116">
        <f>IF($U$166="nulová",$N$166,0)</f>
        <v>0</v>
      </c>
      <c r="BJ166" s="6" t="s">
        <v>74</v>
      </c>
      <c r="BK166" s="116">
        <f>ROUND($L$166*$K$166,2)</f>
        <v>0</v>
      </c>
      <c r="BL166" s="6" t="s">
        <v>219</v>
      </c>
      <c r="BM166" s="6" t="s">
        <v>884</v>
      </c>
    </row>
    <row r="167" spans="2:65" s="6" customFormat="1" ht="15.75" customHeight="1" x14ac:dyDescent="0.3">
      <c r="B167" s="19"/>
      <c r="C167" s="109" t="s">
        <v>359</v>
      </c>
      <c r="D167" s="109" t="s">
        <v>134</v>
      </c>
      <c r="E167" s="110" t="s">
        <v>885</v>
      </c>
      <c r="F167" s="236" t="s">
        <v>886</v>
      </c>
      <c r="G167" s="235"/>
      <c r="H167" s="235"/>
      <c r="I167" s="235"/>
      <c r="J167" s="111" t="s">
        <v>213</v>
      </c>
      <c r="K167" s="112">
        <v>8</v>
      </c>
      <c r="L167" s="234"/>
      <c r="M167" s="235"/>
      <c r="N167" s="234">
        <f>ROUND($L$167*$K$167,2)</f>
        <v>0</v>
      </c>
      <c r="O167" s="235"/>
      <c r="P167" s="235"/>
      <c r="Q167" s="235"/>
      <c r="R167" s="20"/>
      <c r="T167" s="113"/>
      <c r="U167" s="26" t="s">
        <v>32</v>
      </c>
      <c r="V167" s="114">
        <v>0</v>
      </c>
      <c r="W167" s="114">
        <f>$V$167*$K$167</f>
        <v>0</v>
      </c>
      <c r="X167" s="114">
        <v>1.7000000000000001E-4</v>
      </c>
      <c r="Y167" s="114">
        <f>$X$167*$K$167</f>
        <v>1.3600000000000001E-3</v>
      </c>
      <c r="Z167" s="114">
        <v>0</v>
      </c>
      <c r="AA167" s="115">
        <f>$Z$167*$K$167</f>
        <v>0</v>
      </c>
      <c r="AR167" s="6" t="s">
        <v>219</v>
      </c>
      <c r="AT167" s="6" t="s">
        <v>134</v>
      </c>
      <c r="AU167" s="6" t="s">
        <v>74</v>
      </c>
      <c r="AY167" s="6" t="s">
        <v>133</v>
      </c>
      <c r="BE167" s="116">
        <f>IF($U$167="základní",$N$167,0)</f>
        <v>0</v>
      </c>
      <c r="BF167" s="116">
        <f>IF($U$167="snížená",$N$167,0)</f>
        <v>0</v>
      </c>
      <c r="BG167" s="116">
        <f>IF($U$167="zákl. přenesená",$N$167,0)</f>
        <v>0</v>
      </c>
      <c r="BH167" s="116">
        <f>IF($U$167="sníž. přenesená",$N$167,0)</f>
        <v>0</v>
      </c>
      <c r="BI167" s="116">
        <f>IF($U$167="nulová",$N$167,0)</f>
        <v>0</v>
      </c>
      <c r="BJ167" s="6" t="s">
        <v>74</v>
      </c>
      <c r="BK167" s="116">
        <f>ROUND($L$167*$K$167,2)</f>
        <v>0</v>
      </c>
      <c r="BL167" s="6" t="s">
        <v>219</v>
      </c>
      <c r="BM167" s="6" t="s">
        <v>887</v>
      </c>
    </row>
    <row r="168" spans="2:65" s="6" customFormat="1" ht="15.75" customHeight="1" x14ac:dyDescent="0.3">
      <c r="B168" s="19"/>
      <c r="C168" s="109" t="s">
        <v>363</v>
      </c>
      <c r="D168" s="109" t="s">
        <v>134</v>
      </c>
      <c r="E168" s="110" t="s">
        <v>888</v>
      </c>
      <c r="F168" s="236" t="s">
        <v>889</v>
      </c>
      <c r="G168" s="235"/>
      <c r="H168" s="235"/>
      <c r="I168" s="235"/>
      <c r="J168" s="111" t="s">
        <v>213</v>
      </c>
      <c r="K168" s="112">
        <v>3</v>
      </c>
      <c r="L168" s="234"/>
      <c r="M168" s="235"/>
      <c r="N168" s="234">
        <f>ROUND($L$168*$K$168,2)</f>
        <v>0</v>
      </c>
      <c r="O168" s="235"/>
      <c r="P168" s="235"/>
      <c r="Q168" s="235"/>
      <c r="R168" s="20"/>
      <c r="T168" s="113"/>
      <c r="U168" s="26" t="s">
        <v>32</v>
      </c>
      <c r="V168" s="114">
        <v>0</v>
      </c>
      <c r="W168" s="114">
        <f>$V$168*$K$168</f>
        <v>0</v>
      </c>
      <c r="X168" s="114">
        <v>5.5000000000000003E-4</v>
      </c>
      <c r="Y168" s="114">
        <f>$X$168*$K$168</f>
        <v>1.65E-3</v>
      </c>
      <c r="Z168" s="114">
        <v>0</v>
      </c>
      <c r="AA168" s="115">
        <f>$Z$168*$K$168</f>
        <v>0</v>
      </c>
      <c r="AR168" s="6" t="s">
        <v>219</v>
      </c>
      <c r="AT168" s="6" t="s">
        <v>134</v>
      </c>
      <c r="AU168" s="6" t="s">
        <v>74</v>
      </c>
      <c r="AY168" s="6" t="s">
        <v>133</v>
      </c>
      <c r="BE168" s="116">
        <f>IF($U$168="základní",$N$168,0)</f>
        <v>0</v>
      </c>
      <c r="BF168" s="116">
        <f>IF($U$168="snížená",$N$168,0)</f>
        <v>0</v>
      </c>
      <c r="BG168" s="116">
        <f>IF($U$168="zákl. přenesená",$N$168,0)</f>
        <v>0</v>
      </c>
      <c r="BH168" s="116">
        <f>IF($U$168="sníž. přenesená",$N$168,0)</f>
        <v>0</v>
      </c>
      <c r="BI168" s="116">
        <f>IF($U$168="nulová",$N$168,0)</f>
        <v>0</v>
      </c>
      <c r="BJ168" s="6" t="s">
        <v>74</v>
      </c>
      <c r="BK168" s="116">
        <f>ROUND($L$168*$K$168,2)</f>
        <v>0</v>
      </c>
      <c r="BL168" s="6" t="s">
        <v>219</v>
      </c>
      <c r="BM168" s="6" t="s">
        <v>890</v>
      </c>
    </row>
    <row r="169" spans="2:65" s="6" customFormat="1" ht="15.75" customHeight="1" x14ac:dyDescent="0.3">
      <c r="B169" s="19"/>
      <c r="C169" s="109" t="s">
        <v>368</v>
      </c>
      <c r="D169" s="109" t="s">
        <v>134</v>
      </c>
      <c r="E169" s="110" t="s">
        <v>891</v>
      </c>
      <c r="F169" s="236" t="s">
        <v>892</v>
      </c>
      <c r="G169" s="235"/>
      <c r="H169" s="235"/>
      <c r="I169" s="235"/>
      <c r="J169" s="111" t="s">
        <v>387</v>
      </c>
      <c r="K169" s="112">
        <v>51</v>
      </c>
      <c r="L169" s="234"/>
      <c r="M169" s="235"/>
      <c r="N169" s="234">
        <f>ROUND($L$169*$K$169,2)</f>
        <v>0</v>
      </c>
      <c r="O169" s="235"/>
      <c r="P169" s="235"/>
      <c r="Q169" s="235"/>
      <c r="R169" s="20"/>
      <c r="T169" s="113"/>
      <c r="U169" s="26" t="s">
        <v>32</v>
      </c>
      <c r="V169" s="114">
        <v>0</v>
      </c>
      <c r="W169" s="114">
        <f>$V$169*$K$169</f>
        <v>0</v>
      </c>
      <c r="X169" s="114">
        <v>1.0000000000000001E-5</v>
      </c>
      <c r="Y169" s="114">
        <f>$X$169*$K$169</f>
        <v>5.1000000000000004E-4</v>
      </c>
      <c r="Z169" s="114">
        <v>0</v>
      </c>
      <c r="AA169" s="115">
        <f>$Z$169*$K$169</f>
        <v>0</v>
      </c>
      <c r="AR169" s="6" t="s">
        <v>219</v>
      </c>
      <c r="AT169" s="6" t="s">
        <v>134</v>
      </c>
      <c r="AU169" s="6" t="s">
        <v>74</v>
      </c>
      <c r="AY169" s="6" t="s">
        <v>133</v>
      </c>
      <c r="BE169" s="116">
        <f>IF($U$169="základní",$N$169,0)</f>
        <v>0</v>
      </c>
      <c r="BF169" s="116">
        <f>IF($U$169="snížená",$N$169,0)</f>
        <v>0</v>
      </c>
      <c r="BG169" s="116">
        <f>IF($U$169="zákl. přenesená",$N$169,0)</f>
        <v>0</v>
      </c>
      <c r="BH169" s="116">
        <f>IF($U$169="sníž. přenesená",$N$169,0)</f>
        <v>0</v>
      </c>
      <c r="BI169" s="116">
        <f>IF($U$169="nulová",$N$169,0)</f>
        <v>0</v>
      </c>
      <c r="BJ169" s="6" t="s">
        <v>74</v>
      </c>
      <c r="BK169" s="116">
        <f>ROUND($L$169*$K$169,2)</f>
        <v>0</v>
      </c>
      <c r="BL169" s="6" t="s">
        <v>219</v>
      </c>
      <c r="BM169" s="6" t="s">
        <v>893</v>
      </c>
    </row>
    <row r="170" spans="2:65" s="6" customFormat="1" ht="15.75" customHeight="1" x14ac:dyDescent="0.3">
      <c r="B170" s="19"/>
      <c r="C170" s="109" t="s">
        <v>373</v>
      </c>
      <c r="D170" s="109" t="s">
        <v>134</v>
      </c>
      <c r="E170" s="110" t="s">
        <v>894</v>
      </c>
      <c r="F170" s="236" t="s">
        <v>895</v>
      </c>
      <c r="G170" s="235"/>
      <c r="H170" s="235"/>
      <c r="I170" s="235"/>
      <c r="J170" s="111" t="s">
        <v>387</v>
      </c>
      <c r="K170" s="112">
        <v>51</v>
      </c>
      <c r="L170" s="234"/>
      <c r="M170" s="235"/>
      <c r="N170" s="234">
        <f>ROUND($L$170*$K$170,2)</f>
        <v>0</v>
      </c>
      <c r="O170" s="235"/>
      <c r="P170" s="235"/>
      <c r="Q170" s="235"/>
      <c r="R170" s="20"/>
      <c r="T170" s="113"/>
      <c r="U170" s="26" t="s">
        <v>32</v>
      </c>
      <c r="V170" s="114">
        <v>0</v>
      </c>
      <c r="W170" s="114">
        <f>$V$170*$K$170</f>
        <v>0</v>
      </c>
      <c r="X170" s="114">
        <v>1.8000000000000001E-4</v>
      </c>
      <c r="Y170" s="114">
        <f>$X$170*$K$170</f>
        <v>9.1800000000000007E-3</v>
      </c>
      <c r="Z170" s="114">
        <v>0</v>
      </c>
      <c r="AA170" s="115">
        <f>$Z$170*$K$170</f>
        <v>0</v>
      </c>
      <c r="AR170" s="6" t="s">
        <v>219</v>
      </c>
      <c r="AT170" s="6" t="s">
        <v>134</v>
      </c>
      <c r="AU170" s="6" t="s">
        <v>74</v>
      </c>
      <c r="AY170" s="6" t="s">
        <v>133</v>
      </c>
      <c r="BE170" s="116">
        <f>IF($U$170="základní",$N$170,0)</f>
        <v>0</v>
      </c>
      <c r="BF170" s="116">
        <f>IF($U$170="snížená",$N$170,0)</f>
        <v>0</v>
      </c>
      <c r="BG170" s="116">
        <f>IF($U$170="zákl. přenesená",$N$170,0)</f>
        <v>0</v>
      </c>
      <c r="BH170" s="116">
        <f>IF($U$170="sníž. přenesená",$N$170,0)</f>
        <v>0</v>
      </c>
      <c r="BI170" s="116">
        <f>IF($U$170="nulová",$N$170,0)</f>
        <v>0</v>
      </c>
      <c r="BJ170" s="6" t="s">
        <v>74</v>
      </c>
      <c r="BK170" s="116">
        <f>ROUND($L$170*$K$170,2)</f>
        <v>0</v>
      </c>
      <c r="BL170" s="6" t="s">
        <v>219</v>
      </c>
      <c r="BM170" s="6" t="s">
        <v>896</v>
      </c>
    </row>
    <row r="171" spans="2:65" s="6" customFormat="1" ht="15.75" customHeight="1" x14ac:dyDescent="0.3">
      <c r="B171" s="19"/>
      <c r="C171" s="109" t="s">
        <v>378</v>
      </c>
      <c r="D171" s="109" t="s">
        <v>134</v>
      </c>
      <c r="E171" s="110" t="s">
        <v>897</v>
      </c>
      <c r="F171" s="236" t="s">
        <v>898</v>
      </c>
      <c r="G171" s="235"/>
      <c r="H171" s="235"/>
      <c r="I171" s="235"/>
      <c r="J171" s="111" t="s">
        <v>213</v>
      </c>
      <c r="K171" s="112">
        <v>1</v>
      </c>
      <c r="L171" s="234"/>
      <c r="M171" s="235"/>
      <c r="N171" s="234">
        <f>ROUND($L$171*$K$171,2)</f>
        <v>0</v>
      </c>
      <c r="O171" s="235"/>
      <c r="P171" s="235"/>
      <c r="Q171" s="235"/>
      <c r="R171" s="20"/>
      <c r="T171" s="113"/>
      <c r="U171" s="26" t="s">
        <v>32</v>
      </c>
      <c r="V171" s="114">
        <v>0</v>
      </c>
      <c r="W171" s="114">
        <f>$V$171*$K$171</f>
        <v>0</v>
      </c>
      <c r="X171" s="114">
        <v>4.0000000000000002E-4</v>
      </c>
      <c r="Y171" s="114">
        <f>$X$171*$K$171</f>
        <v>4.0000000000000002E-4</v>
      </c>
      <c r="Z171" s="114">
        <v>0</v>
      </c>
      <c r="AA171" s="115">
        <f>$Z$171*$K$171</f>
        <v>0</v>
      </c>
      <c r="AR171" s="6" t="s">
        <v>219</v>
      </c>
      <c r="AT171" s="6" t="s">
        <v>134</v>
      </c>
      <c r="AU171" s="6" t="s">
        <v>74</v>
      </c>
      <c r="AY171" s="6" t="s">
        <v>133</v>
      </c>
      <c r="BE171" s="116">
        <f>IF($U$171="základní",$N$171,0)</f>
        <v>0</v>
      </c>
      <c r="BF171" s="116">
        <f>IF($U$171="snížená",$N$171,0)</f>
        <v>0</v>
      </c>
      <c r="BG171" s="116">
        <f>IF($U$171="zákl. přenesená",$N$171,0)</f>
        <v>0</v>
      </c>
      <c r="BH171" s="116">
        <f>IF($U$171="sníž. přenesená",$N$171,0)</f>
        <v>0</v>
      </c>
      <c r="BI171" s="116">
        <f>IF($U$171="nulová",$N$171,0)</f>
        <v>0</v>
      </c>
      <c r="BJ171" s="6" t="s">
        <v>74</v>
      </c>
      <c r="BK171" s="116">
        <f>ROUND($L$171*$K$171,2)</f>
        <v>0</v>
      </c>
      <c r="BL171" s="6" t="s">
        <v>219</v>
      </c>
      <c r="BM171" s="6" t="s">
        <v>899</v>
      </c>
    </row>
    <row r="172" spans="2:65" s="6" customFormat="1" ht="27" customHeight="1" x14ac:dyDescent="0.3">
      <c r="B172" s="19"/>
      <c r="C172" s="109" t="s">
        <v>384</v>
      </c>
      <c r="D172" s="109" t="s">
        <v>134</v>
      </c>
      <c r="E172" s="110" t="s">
        <v>900</v>
      </c>
      <c r="F172" s="236" t="s">
        <v>901</v>
      </c>
      <c r="G172" s="235"/>
      <c r="H172" s="235"/>
      <c r="I172" s="235"/>
      <c r="J172" s="111" t="s">
        <v>902</v>
      </c>
      <c r="K172" s="112">
        <v>3</v>
      </c>
      <c r="L172" s="234"/>
      <c r="M172" s="235"/>
      <c r="N172" s="234">
        <f>ROUND($L$172*$K$172,2)</f>
        <v>0</v>
      </c>
      <c r="O172" s="235"/>
      <c r="P172" s="235"/>
      <c r="Q172" s="235"/>
      <c r="R172" s="20"/>
      <c r="T172" s="113"/>
      <c r="U172" s="26" t="s">
        <v>32</v>
      </c>
      <c r="V172" s="114">
        <v>0</v>
      </c>
      <c r="W172" s="114">
        <f>$V$172*$K$172</f>
        <v>0</v>
      </c>
      <c r="X172" s="114">
        <v>1.0319999999999999E-2</v>
      </c>
      <c r="Y172" s="114">
        <f>$X$172*$K$172</f>
        <v>3.0959999999999998E-2</v>
      </c>
      <c r="Z172" s="114">
        <v>0</v>
      </c>
      <c r="AA172" s="115">
        <f>$Z$172*$K$172</f>
        <v>0</v>
      </c>
      <c r="AR172" s="6" t="s">
        <v>219</v>
      </c>
      <c r="AT172" s="6" t="s">
        <v>134</v>
      </c>
      <c r="AU172" s="6" t="s">
        <v>74</v>
      </c>
      <c r="AY172" s="6" t="s">
        <v>133</v>
      </c>
      <c r="BE172" s="116">
        <f>IF($U$172="základní",$N$172,0)</f>
        <v>0</v>
      </c>
      <c r="BF172" s="116">
        <f>IF($U$172="snížená",$N$172,0)</f>
        <v>0</v>
      </c>
      <c r="BG172" s="116">
        <f>IF($U$172="zákl. přenesená",$N$172,0)</f>
        <v>0</v>
      </c>
      <c r="BH172" s="116">
        <f>IF($U$172="sníž. přenesená",$N$172,0)</f>
        <v>0</v>
      </c>
      <c r="BI172" s="116">
        <f>IF($U$172="nulová",$N$172,0)</f>
        <v>0</v>
      </c>
      <c r="BJ172" s="6" t="s">
        <v>74</v>
      </c>
      <c r="BK172" s="116">
        <f>ROUND($L$172*$K$172,2)</f>
        <v>0</v>
      </c>
      <c r="BL172" s="6" t="s">
        <v>219</v>
      </c>
      <c r="BM172" s="6" t="s">
        <v>903</v>
      </c>
    </row>
    <row r="173" spans="2:65" s="6" customFormat="1" ht="27" customHeight="1" x14ac:dyDescent="0.3">
      <c r="B173" s="19"/>
      <c r="C173" s="109" t="s">
        <v>390</v>
      </c>
      <c r="D173" s="109" t="s">
        <v>134</v>
      </c>
      <c r="E173" s="110" t="s">
        <v>904</v>
      </c>
      <c r="F173" s="236" t="s">
        <v>905</v>
      </c>
      <c r="G173" s="235"/>
      <c r="H173" s="235"/>
      <c r="I173" s="235"/>
      <c r="J173" s="111" t="s">
        <v>213</v>
      </c>
      <c r="K173" s="112">
        <v>1</v>
      </c>
      <c r="L173" s="234"/>
      <c r="M173" s="235"/>
      <c r="N173" s="234">
        <f>ROUND($L$173*$K$173,2)</f>
        <v>0</v>
      </c>
      <c r="O173" s="235"/>
      <c r="P173" s="235"/>
      <c r="Q173" s="235"/>
      <c r="R173" s="20"/>
      <c r="T173" s="113"/>
      <c r="U173" s="26" t="s">
        <v>32</v>
      </c>
      <c r="V173" s="114">
        <v>0</v>
      </c>
      <c r="W173" s="114">
        <f>$V$173*$K$173</f>
        <v>0</v>
      </c>
      <c r="X173" s="114">
        <v>1.4999999999999999E-2</v>
      </c>
      <c r="Y173" s="114">
        <f>$X$173*$K$173</f>
        <v>1.4999999999999999E-2</v>
      </c>
      <c r="Z173" s="114">
        <v>0</v>
      </c>
      <c r="AA173" s="115">
        <f>$Z$173*$K$173</f>
        <v>0</v>
      </c>
      <c r="AR173" s="6" t="s">
        <v>219</v>
      </c>
      <c r="AT173" s="6" t="s">
        <v>134</v>
      </c>
      <c r="AU173" s="6" t="s">
        <v>74</v>
      </c>
      <c r="AY173" s="6" t="s">
        <v>133</v>
      </c>
      <c r="BE173" s="116">
        <f>IF($U$173="základní",$N$173,0)</f>
        <v>0</v>
      </c>
      <c r="BF173" s="116">
        <f>IF($U$173="snížená",$N$173,0)</f>
        <v>0</v>
      </c>
      <c r="BG173" s="116">
        <f>IF($U$173="zákl. přenesená",$N$173,0)</f>
        <v>0</v>
      </c>
      <c r="BH173" s="116">
        <f>IF($U$173="sníž. přenesená",$N$173,0)</f>
        <v>0</v>
      </c>
      <c r="BI173" s="116">
        <f>IF($U$173="nulová",$N$173,0)</f>
        <v>0</v>
      </c>
      <c r="BJ173" s="6" t="s">
        <v>74</v>
      </c>
      <c r="BK173" s="116">
        <f>ROUND($L$173*$K$173,2)</f>
        <v>0</v>
      </c>
      <c r="BL173" s="6" t="s">
        <v>219</v>
      </c>
      <c r="BM173" s="6" t="s">
        <v>906</v>
      </c>
    </row>
    <row r="174" spans="2:65" s="6" customFormat="1" ht="15.75" customHeight="1" x14ac:dyDescent="0.3">
      <c r="B174" s="19"/>
      <c r="C174" s="109" t="s">
        <v>394</v>
      </c>
      <c r="D174" s="109" t="s">
        <v>134</v>
      </c>
      <c r="E174" s="110" t="s">
        <v>907</v>
      </c>
      <c r="F174" s="236" t="s">
        <v>908</v>
      </c>
      <c r="G174" s="235"/>
      <c r="H174" s="235"/>
      <c r="I174" s="235"/>
      <c r="J174" s="111" t="s">
        <v>158</v>
      </c>
      <c r="K174" s="112">
        <v>0.16900000000000001</v>
      </c>
      <c r="L174" s="234"/>
      <c r="M174" s="235"/>
      <c r="N174" s="234">
        <f>ROUND($L$174*$K$174,2)</f>
        <v>0</v>
      </c>
      <c r="O174" s="235"/>
      <c r="P174" s="235"/>
      <c r="Q174" s="235"/>
      <c r="R174" s="20"/>
      <c r="T174" s="113"/>
      <c r="U174" s="26" t="s">
        <v>32</v>
      </c>
      <c r="V174" s="114">
        <v>0</v>
      </c>
      <c r="W174" s="114">
        <f>$V$174*$K$174</f>
        <v>0</v>
      </c>
      <c r="X174" s="114">
        <v>0</v>
      </c>
      <c r="Y174" s="114">
        <f>$X$174*$K$174</f>
        <v>0</v>
      </c>
      <c r="Z174" s="114">
        <v>0</v>
      </c>
      <c r="AA174" s="115">
        <f>$Z$174*$K$174</f>
        <v>0</v>
      </c>
      <c r="AR174" s="6" t="s">
        <v>219</v>
      </c>
      <c r="AT174" s="6" t="s">
        <v>134</v>
      </c>
      <c r="AU174" s="6" t="s">
        <v>74</v>
      </c>
      <c r="AY174" s="6" t="s">
        <v>133</v>
      </c>
      <c r="BE174" s="116">
        <f>IF($U$174="základní",$N$174,0)</f>
        <v>0</v>
      </c>
      <c r="BF174" s="116">
        <f>IF($U$174="snížená",$N$174,0)</f>
        <v>0</v>
      </c>
      <c r="BG174" s="116">
        <f>IF($U$174="zákl. přenesená",$N$174,0)</f>
        <v>0</v>
      </c>
      <c r="BH174" s="116">
        <f>IF($U$174="sníž. přenesená",$N$174,0)</f>
        <v>0</v>
      </c>
      <c r="BI174" s="116">
        <f>IF($U$174="nulová",$N$174,0)</f>
        <v>0</v>
      </c>
      <c r="BJ174" s="6" t="s">
        <v>74</v>
      </c>
      <c r="BK174" s="116">
        <f>ROUND($L$174*$K$174,2)</f>
        <v>0</v>
      </c>
      <c r="BL174" s="6" t="s">
        <v>219</v>
      </c>
      <c r="BM174" s="6" t="s">
        <v>909</v>
      </c>
    </row>
    <row r="175" spans="2:65" s="100" customFormat="1" ht="37.5" customHeight="1" x14ac:dyDescent="0.35">
      <c r="B175" s="101"/>
      <c r="D175" s="102" t="s">
        <v>762</v>
      </c>
      <c r="E175" s="102"/>
      <c r="F175" s="102"/>
      <c r="G175" s="102"/>
      <c r="H175" s="102"/>
      <c r="I175" s="102"/>
      <c r="J175" s="102"/>
      <c r="K175" s="102"/>
      <c r="L175" s="102"/>
      <c r="M175" s="102"/>
      <c r="N175" s="225">
        <f>$BK$175</f>
        <v>0</v>
      </c>
      <c r="O175" s="226"/>
      <c r="P175" s="226"/>
      <c r="Q175" s="226"/>
      <c r="R175" s="104"/>
      <c r="T175" s="105"/>
      <c r="W175" s="106">
        <f>SUM($W$176:$W$190)</f>
        <v>0</v>
      </c>
      <c r="Y175" s="106">
        <f>SUM($Y$176:$Y$190)</f>
        <v>0.16086</v>
      </c>
      <c r="AA175" s="107">
        <f>SUM($AA$176:$AA$190)</f>
        <v>0</v>
      </c>
      <c r="AR175" s="103" t="s">
        <v>84</v>
      </c>
      <c r="AT175" s="103" t="s">
        <v>66</v>
      </c>
      <c r="AU175" s="103" t="s">
        <v>67</v>
      </c>
      <c r="AY175" s="103" t="s">
        <v>133</v>
      </c>
      <c r="BK175" s="108">
        <f>SUM($BK$176:$BK$190)</f>
        <v>0</v>
      </c>
    </row>
    <row r="176" spans="2:65" s="6" customFormat="1" ht="27" customHeight="1" x14ac:dyDescent="0.3">
      <c r="B176" s="19"/>
      <c r="C176" s="109" t="s">
        <v>398</v>
      </c>
      <c r="D176" s="109" t="s">
        <v>134</v>
      </c>
      <c r="E176" s="110" t="s">
        <v>910</v>
      </c>
      <c r="F176" s="236" t="s">
        <v>911</v>
      </c>
      <c r="G176" s="235"/>
      <c r="H176" s="235"/>
      <c r="I176" s="235"/>
      <c r="J176" s="111" t="s">
        <v>902</v>
      </c>
      <c r="K176" s="112">
        <v>1</v>
      </c>
      <c r="L176" s="234"/>
      <c r="M176" s="235"/>
      <c r="N176" s="234">
        <f>ROUND($L$176*$K$176,2)</f>
        <v>0</v>
      </c>
      <c r="O176" s="235"/>
      <c r="P176" s="235"/>
      <c r="Q176" s="235"/>
      <c r="R176" s="20"/>
      <c r="T176" s="113"/>
      <c r="U176" s="26" t="s">
        <v>32</v>
      </c>
      <c r="V176" s="114">
        <v>0</v>
      </c>
      <c r="W176" s="114">
        <f>$V$176*$K$176</f>
        <v>0</v>
      </c>
      <c r="X176" s="114">
        <v>2.1340000000000001E-2</v>
      </c>
      <c r="Y176" s="114">
        <f>$X$176*$K$176</f>
        <v>2.1340000000000001E-2</v>
      </c>
      <c r="Z176" s="114">
        <v>0</v>
      </c>
      <c r="AA176" s="115">
        <f>$Z$176*$K$176</f>
        <v>0</v>
      </c>
      <c r="AR176" s="6" t="s">
        <v>219</v>
      </c>
      <c r="AT176" s="6" t="s">
        <v>134</v>
      </c>
      <c r="AU176" s="6" t="s">
        <v>74</v>
      </c>
      <c r="AY176" s="6" t="s">
        <v>133</v>
      </c>
      <c r="BE176" s="116">
        <f>IF($U$176="základní",$N$176,0)</f>
        <v>0</v>
      </c>
      <c r="BF176" s="116">
        <f>IF($U$176="snížená",$N$176,0)</f>
        <v>0</v>
      </c>
      <c r="BG176" s="116">
        <f>IF($U$176="zákl. přenesená",$N$176,0)</f>
        <v>0</v>
      </c>
      <c r="BH176" s="116">
        <f>IF($U$176="sníž. přenesená",$N$176,0)</f>
        <v>0</v>
      </c>
      <c r="BI176" s="116">
        <f>IF($U$176="nulová",$N$176,0)</f>
        <v>0</v>
      </c>
      <c r="BJ176" s="6" t="s">
        <v>74</v>
      </c>
      <c r="BK176" s="116">
        <f>ROUND($L$176*$K$176,2)</f>
        <v>0</v>
      </c>
      <c r="BL176" s="6" t="s">
        <v>219</v>
      </c>
      <c r="BM176" s="6" t="s">
        <v>912</v>
      </c>
    </row>
    <row r="177" spans="2:65" s="6" customFormat="1" ht="27" customHeight="1" x14ac:dyDescent="0.3">
      <c r="B177" s="19"/>
      <c r="C177" s="109" t="s">
        <v>402</v>
      </c>
      <c r="D177" s="109" t="s">
        <v>134</v>
      </c>
      <c r="E177" s="110" t="s">
        <v>913</v>
      </c>
      <c r="F177" s="236" t="s">
        <v>914</v>
      </c>
      <c r="G177" s="235"/>
      <c r="H177" s="235"/>
      <c r="I177" s="235"/>
      <c r="J177" s="111" t="s">
        <v>902</v>
      </c>
      <c r="K177" s="112">
        <v>2</v>
      </c>
      <c r="L177" s="234"/>
      <c r="M177" s="235"/>
      <c r="N177" s="234">
        <f>ROUND($L$177*$K$177,2)</f>
        <v>0</v>
      </c>
      <c r="O177" s="235"/>
      <c r="P177" s="235"/>
      <c r="Q177" s="235"/>
      <c r="R177" s="20"/>
      <c r="T177" s="113"/>
      <c r="U177" s="26" t="s">
        <v>32</v>
      </c>
      <c r="V177" s="114">
        <v>0</v>
      </c>
      <c r="W177" s="114">
        <f>$V$177*$K$177</f>
        <v>0</v>
      </c>
      <c r="X177" s="114">
        <v>1.421E-2</v>
      </c>
      <c r="Y177" s="114">
        <f>$X$177*$K$177</f>
        <v>2.8420000000000001E-2</v>
      </c>
      <c r="Z177" s="114">
        <v>0</v>
      </c>
      <c r="AA177" s="115">
        <f>$Z$177*$K$177</f>
        <v>0</v>
      </c>
      <c r="AR177" s="6" t="s">
        <v>219</v>
      </c>
      <c r="AT177" s="6" t="s">
        <v>134</v>
      </c>
      <c r="AU177" s="6" t="s">
        <v>74</v>
      </c>
      <c r="AY177" s="6" t="s">
        <v>133</v>
      </c>
      <c r="BE177" s="116">
        <f>IF($U$177="základní",$N$177,0)</f>
        <v>0</v>
      </c>
      <c r="BF177" s="116">
        <f>IF($U$177="snížená",$N$177,0)</f>
        <v>0</v>
      </c>
      <c r="BG177" s="116">
        <f>IF($U$177="zákl. přenesená",$N$177,0)</f>
        <v>0</v>
      </c>
      <c r="BH177" s="116">
        <f>IF($U$177="sníž. přenesená",$N$177,0)</f>
        <v>0</v>
      </c>
      <c r="BI177" s="116">
        <f>IF($U$177="nulová",$N$177,0)</f>
        <v>0</v>
      </c>
      <c r="BJ177" s="6" t="s">
        <v>74</v>
      </c>
      <c r="BK177" s="116">
        <f>ROUND($L$177*$K$177,2)</f>
        <v>0</v>
      </c>
      <c r="BL177" s="6" t="s">
        <v>219</v>
      </c>
      <c r="BM177" s="6" t="s">
        <v>915</v>
      </c>
    </row>
    <row r="178" spans="2:65" s="6" customFormat="1" ht="15.75" customHeight="1" x14ac:dyDescent="0.3">
      <c r="B178" s="19"/>
      <c r="C178" s="109" t="s">
        <v>406</v>
      </c>
      <c r="D178" s="109" t="s">
        <v>134</v>
      </c>
      <c r="E178" s="110" t="s">
        <v>916</v>
      </c>
      <c r="F178" s="236" t="s">
        <v>917</v>
      </c>
      <c r="G178" s="235"/>
      <c r="H178" s="235"/>
      <c r="I178" s="235"/>
      <c r="J178" s="111" t="s">
        <v>213</v>
      </c>
      <c r="K178" s="112">
        <v>2</v>
      </c>
      <c r="L178" s="234"/>
      <c r="M178" s="235"/>
      <c r="N178" s="234">
        <f>ROUND($L$178*$K$178,2)</f>
        <v>0</v>
      </c>
      <c r="O178" s="235"/>
      <c r="P178" s="235"/>
      <c r="Q178" s="235"/>
      <c r="R178" s="20"/>
      <c r="T178" s="113"/>
      <c r="U178" s="26" t="s">
        <v>32</v>
      </c>
      <c r="V178" s="114">
        <v>0</v>
      </c>
      <c r="W178" s="114">
        <f>$V$178*$K$178</f>
        <v>0</v>
      </c>
      <c r="X178" s="114">
        <v>2.5999999999999998E-4</v>
      </c>
      <c r="Y178" s="114">
        <f>$X$178*$K$178</f>
        <v>5.1999999999999995E-4</v>
      </c>
      <c r="Z178" s="114">
        <v>0</v>
      </c>
      <c r="AA178" s="115">
        <f>$Z$178*$K$178</f>
        <v>0</v>
      </c>
      <c r="AR178" s="6" t="s">
        <v>219</v>
      </c>
      <c r="AT178" s="6" t="s">
        <v>134</v>
      </c>
      <c r="AU178" s="6" t="s">
        <v>74</v>
      </c>
      <c r="AY178" s="6" t="s">
        <v>133</v>
      </c>
      <c r="BE178" s="116">
        <f>IF($U$178="základní",$N$178,0)</f>
        <v>0</v>
      </c>
      <c r="BF178" s="116">
        <f>IF($U$178="snížená",$N$178,0)</f>
        <v>0</v>
      </c>
      <c r="BG178" s="116">
        <f>IF($U$178="zákl. přenesená",$N$178,0)</f>
        <v>0</v>
      </c>
      <c r="BH178" s="116">
        <f>IF($U$178="sníž. přenesená",$N$178,0)</f>
        <v>0</v>
      </c>
      <c r="BI178" s="116">
        <f>IF($U$178="nulová",$N$178,0)</f>
        <v>0</v>
      </c>
      <c r="BJ178" s="6" t="s">
        <v>74</v>
      </c>
      <c r="BK178" s="116">
        <f>ROUND($L$178*$K$178,2)</f>
        <v>0</v>
      </c>
      <c r="BL178" s="6" t="s">
        <v>219</v>
      </c>
      <c r="BM178" s="6" t="s">
        <v>918</v>
      </c>
    </row>
    <row r="179" spans="2:65" s="6" customFormat="1" ht="27" customHeight="1" x14ac:dyDescent="0.3">
      <c r="B179" s="19"/>
      <c r="C179" s="109" t="s">
        <v>410</v>
      </c>
      <c r="D179" s="109" t="s">
        <v>134</v>
      </c>
      <c r="E179" s="110" t="s">
        <v>919</v>
      </c>
      <c r="F179" s="236" t="s">
        <v>920</v>
      </c>
      <c r="G179" s="235"/>
      <c r="H179" s="235"/>
      <c r="I179" s="235"/>
      <c r="J179" s="111" t="s">
        <v>902</v>
      </c>
      <c r="K179" s="112">
        <v>1</v>
      </c>
      <c r="L179" s="234"/>
      <c r="M179" s="235"/>
      <c r="N179" s="234">
        <f>ROUND($L$179*$K$179,2)</f>
        <v>0</v>
      </c>
      <c r="O179" s="235"/>
      <c r="P179" s="235"/>
      <c r="Q179" s="235"/>
      <c r="R179" s="20"/>
      <c r="T179" s="113"/>
      <c r="U179" s="26" t="s">
        <v>32</v>
      </c>
      <c r="V179" s="114">
        <v>0</v>
      </c>
      <c r="W179" s="114">
        <f>$V$179*$K$179</f>
        <v>0</v>
      </c>
      <c r="X179" s="114">
        <v>1.09E-2</v>
      </c>
      <c r="Y179" s="114">
        <f>$X$179*$K$179</f>
        <v>1.09E-2</v>
      </c>
      <c r="Z179" s="114">
        <v>0</v>
      </c>
      <c r="AA179" s="115">
        <f>$Z$179*$K$179</f>
        <v>0</v>
      </c>
      <c r="AR179" s="6" t="s">
        <v>219</v>
      </c>
      <c r="AT179" s="6" t="s">
        <v>134</v>
      </c>
      <c r="AU179" s="6" t="s">
        <v>74</v>
      </c>
      <c r="AY179" s="6" t="s">
        <v>133</v>
      </c>
      <c r="BE179" s="116">
        <f>IF($U$179="základní",$N$179,0)</f>
        <v>0</v>
      </c>
      <c r="BF179" s="116">
        <f>IF($U$179="snížená",$N$179,0)</f>
        <v>0</v>
      </c>
      <c r="BG179" s="116">
        <f>IF($U$179="zákl. přenesená",$N$179,0)</f>
        <v>0</v>
      </c>
      <c r="BH179" s="116">
        <f>IF($U$179="sníž. přenesená",$N$179,0)</f>
        <v>0</v>
      </c>
      <c r="BI179" s="116">
        <f>IF($U$179="nulová",$N$179,0)</f>
        <v>0</v>
      </c>
      <c r="BJ179" s="6" t="s">
        <v>74</v>
      </c>
      <c r="BK179" s="116">
        <f>ROUND($L$179*$K$179,2)</f>
        <v>0</v>
      </c>
      <c r="BL179" s="6" t="s">
        <v>219</v>
      </c>
      <c r="BM179" s="6" t="s">
        <v>921</v>
      </c>
    </row>
    <row r="180" spans="2:65" s="6" customFormat="1" ht="27" customHeight="1" x14ac:dyDescent="0.3">
      <c r="B180" s="19"/>
      <c r="C180" s="109" t="s">
        <v>414</v>
      </c>
      <c r="D180" s="109" t="s">
        <v>134</v>
      </c>
      <c r="E180" s="110" t="s">
        <v>922</v>
      </c>
      <c r="F180" s="236" t="s">
        <v>923</v>
      </c>
      <c r="G180" s="235"/>
      <c r="H180" s="235"/>
      <c r="I180" s="235"/>
      <c r="J180" s="111" t="s">
        <v>213</v>
      </c>
      <c r="K180" s="112">
        <v>1</v>
      </c>
      <c r="L180" s="234"/>
      <c r="M180" s="235"/>
      <c r="N180" s="234">
        <f>ROUND($L$180*$K$180,2)</f>
        <v>0</v>
      </c>
      <c r="O180" s="235"/>
      <c r="P180" s="235"/>
      <c r="Q180" s="235"/>
      <c r="R180" s="20"/>
      <c r="T180" s="113"/>
      <c r="U180" s="26" t="s">
        <v>32</v>
      </c>
      <c r="V180" s="114">
        <v>0</v>
      </c>
      <c r="W180" s="114">
        <f>$V$180*$K$180</f>
        <v>0</v>
      </c>
      <c r="X180" s="114">
        <v>0</v>
      </c>
      <c r="Y180" s="114">
        <f>$X$180*$K$180</f>
        <v>0</v>
      </c>
      <c r="Z180" s="114">
        <v>0</v>
      </c>
      <c r="AA180" s="115">
        <f>$Z$180*$K$180</f>
        <v>0</v>
      </c>
      <c r="AR180" s="6" t="s">
        <v>219</v>
      </c>
      <c r="AT180" s="6" t="s">
        <v>134</v>
      </c>
      <c r="AU180" s="6" t="s">
        <v>74</v>
      </c>
      <c r="AY180" s="6" t="s">
        <v>133</v>
      </c>
      <c r="BE180" s="116">
        <f>IF($U$180="základní",$N$180,0)</f>
        <v>0</v>
      </c>
      <c r="BF180" s="116">
        <f>IF($U$180="snížená",$N$180,0)</f>
        <v>0</v>
      </c>
      <c r="BG180" s="116">
        <f>IF($U$180="zákl. přenesená",$N$180,0)</f>
        <v>0</v>
      </c>
      <c r="BH180" s="116">
        <f>IF($U$180="sníž. přenesená",$N$180,0)</f>
        <v>0</v>
      </c>
      <c r="BI180" s="116">
        <f>IF($U$180="nulová",$N$180,0)</f>
        <v>0</v>
      </c>
      <c r="BJ180" s="6" t="s">
        <v>74</v>
      </c>
      <c r="BK180" s="116">
        <f>ROUND($L$180*$K$180,2)</f>
        <v>0</v>
      </c>
      <c r="BL180" s="6" t="s">
        <v>219</v>
      </c>
      <c r="BM180" s="6" t="s">
        <v>924</v>
      </c>
    </row>
    <row r="181" spans="2:65" s="6" customFormat="1" ht="27" customHeight="1" x14ac:dyDescent="0.3">
      <c r="B181" s="19"/>
      <c r="C181" s="109" t="s">
        <v>418</v>
      </c>
      <c r="D181" s="109" t="s">
        <v>134</v>
      </c>
      <c r="E181" s="110" t="s">
        <v>925</v>
      </c>
      <c r="F181" s="236" t="s">
        <v>926</v>
      </c>
      <c r="G181" s="235"/>
      <c r="H181" s="235"/>
      <c r="I181" s="235"/>
      <c r="J181" s="111" t="s">
        <v>213</v>
      </c>
      <c r="K181" s="112">
        <v>1</v>
      </c>
      <c r="L181" s="234"/>
      <c r="M181" s="235"/>
      <c r="N181" s="234">
        <f>ROUND($L$181*$K$181,2)</f>
        <v>0</v>
      </c>
      <c r="O181" s="235"/>
      <c r="P181" s="235"/>
      <c r="Q181" s="235"/>
      <c r="R181" s="20"/>
      <c r="T181" s="113"/>
      <c r="U181" s="26" t="s">
        <v>32</v>
      </c>
      <c r="V181" s="114">
        <v>0</v>
      </c>
      <c r="W181" s="114">
        <f>$V$181*$K$181</f>
        <v>0</v>
      </c>
      <c r="X181" s="114">
        <v>8.8999999999999995E-4</v>
      </c>
      <c r="Y181" s="114">
        <f>$X$181*$K$181</f>
        <v>8.8999999999999995E-4</v>
      </c>
      <c r="Z181" s="114">
        <v>0</v>
      </c>
      <c r="AA181" s="115">
        <f>$Z$181*$K$181</f>
        <v>0</v>
      </c>
      <c r="AR181" s="6" t="s">
        <v>219</v>
      </c>
      <c r="AT181" s="6" t="s">
        <v>134</v>
      </c>
      <c r="AU181" s="6" t="s">
        <v>74</v>
      </c>
      <c r="AY181" s="6" t="s">
        <v>133</v>
      </c>
      <c r="BE181" s="116">
        <f>IF($U$181="základní",$N$181,0)</f>
        <v>0</v>
      </c>
      <c r="BF181" s="116">
        <f>IF($U$181="snížená",$N$181,0)</f>
        <v>0</v>
      </c>
      <c r="BG181" s="116">
        <f>IF($U$181="zákl. přenesená",$N$181,0)</f>
        <v>0</v>
      </c>
      <c r="BH181" s="116">
        <f>IF($U$181="sníž. přenesená",$N$181,0)</f>
        <v>0</v>
      </c>
      <c r="BI181" s="116">
        <f>IF($U$181="nulová",$N$181,0)</f>
        <v>0</v>
      </c>
      <c r="BJ181" s="6" t="s">
        <v>74</v>
      </c>
      <c r="BK181" s="116">
        <f>ROUND($L$181*$K$181,2)</f>
        <v>0</v>
      </c>
      <c r="BL181" s="6" t="s">
        <v>219</v>
      </c>
      <c r="BM181" s="6" t="s">
        <v>927</v>
      </c>
    </row>
    <row r="182" spans="2:65" s="6" customFormat="1" ht="15.75" customHeight="1" x14ac:dyDescent="0.3">
      <c r="B182" s="19"/>
      <c r="C182" s="109" t="s">
        <v>426</v>
      </c>
      <c r="D182" s="109" t="s">
        <v>134</v>
      </c>
      <c r="E182" s="110" t="s">
        <v>928</v>
      </c>
      <c r="F182" s="236" t="s">
        <v>929</v>
      </c>
      <c r="G182" s="235"/>
      <c r="H182" s="235"/>
      <c r="I182" s="235"/>
      <c r="J182" s="111" t="s">
        <v>902</v>
      </c>
      <c r="K182" s="112">
        <v>1</v>
      </c>
      <c r="L182" s="234"/>
      <c r="M182" s="235"/>
      <c r="N182" s="234">
        <f>ROUND($L$182*$K$182,2)</f>
        <v>0</v>
      </c>
      <c r="O182" s="235"/>
      <c r="P182" s="235"/>
      <c r="Q182" s="235"/>
      <c r="R182" s="20"/>
      <c r="T182" s="113"/>
      <c r="U182" s="26" t="s">
        <v>32</v>
      </c>
      <c r="V182" s="114">
        <v>0</v>
      </c>
      <c r="W182" s="114">
        <f>$V$182*$K$182</f>
        <v>0</v>
      </c>
      <c r="X182" s="114">
        <v>1.7000000000000001E-4</v>
      </c>
      <c r="Y182" s="114">
        <f>$X$182*$K$182</f>
        <v>1.7000000000000001E-4</v>
      </c>
      <c r="Z182" s="114">
        <v>0</v>
      </c>
      <c r="AA182" s="115">
        <f>$Z$182*$K$182</f>
        <v>0</v>
      </c>
      <c r="AR182" s="6" t="s">
        <v>219</v>
      </c>
      <c r="AT182" s="6" t="s">
        <v>134</v>
      </c>
      <c r="AU182" s="6" t="s">
        <v>74</v>
      </c>
      <c r="AY182" s="6" t="s">
        <v>133</v>
      </c>
      <c r="BE182" s="116">
        <f>IF($U$182="základní",$N$182,0)</f>
        <v>0</v>
      </c>
      <c r="BF182" s="116">
        <f>IF($U$182="snížená",$N$182,0)</f>
        <v>0</v>
      </c>
      <c r="BG182" s="116">
        <f>IF($U$182="zákl. přenesená",$N$182,0)</f>
        <v>0</v>
      </c>
      <c r="BH182" s="116">
        <f>IF($U$182="sníž. přenesená",$N$182,0)</f>
        <v>0</v>
      </c>
      <c r="BI182" s="116">
        <f>IF($U$182="nulová",$N$182,0)</f>
        <v>0</v>
      </c>
      <c r="BJ182" s="6" t="s">
        <v>74</v>
      </c>
      <c r="BK182" s="116">
        <f>ROUND($L$182*$K$182,2)</f>
        <v>0</v>
      </c>
      <c r="BL182" s="6" t="s">
        <v>219</v>
      </c>
      <c r="BM182" s="6" t="s">
        <v>930</v>
      </c>
    </row>
    <row r="183" spans="2:65" s="6" customFormat="1" ht="27" customHeight="1" x14ac:dyDescent="0.3">
      <c r="B183" s="19"/>
      <c r="C183" s="109" t="s">
        <v>431</v>
      </c>
      <c r="D183" s="109" t="s">
        <v>134</v>
      </c>
      <c r="E183" s="110" t="s">
        <v>931</v>
      </c>
      <c r="F183" s="236" t="s">
        <v>932</v>
      </c>
      <c r="G183" s="235"/>
      <c r="H183" s="235"/>
      <c r="I183" s="235"/>
      <c r="J183" s="111" t="s">
        <v>213</v>
      </c>
      <c r="K183" s="112">
        <v>1</v>
      </c>
      <c r="L183" s="234"/>
      <c r="M183" s="235"/>
      <c r="N183" s="234">
        <f>ROUND($L$183*$K$183,2)</f>
        <v>0</v>
      </c>
      <c r="O183" s="235"/>
      <c r="P183" s="235"/>
      <c r="Q183" s="235"/>
      <c r="R183" s="20"/>
      <c r="T183" s="113"/>
      <c r="U183" s="26" t="s">
        <v>32</v>
      </c>
      <c r="V183" s="114">
        <v>0</v>
      </c>
      <c r="W183" s="114">
        <f>$V$183*$K$183</f>
        <v>0</v>
      </c>
      <c r="X183" s="114">
        <v>4.3999999999999997E-2</v>
      </c>
      <c r="Y183" s="114">
        <f>$X$183*$K$183</f>
        <v>4.3999999999999997E-2</v>
      </c>
      <c r="Z183" s="114">
        <v>0</v>
      </c>
      <c r="AA183" s="115">
        <f>$Z$183*$K$183</f>
        <v>0</v>
      </c>
      <c r="AR183" s="6" t="s">
        <v>219</v>
      </c>
      <c r="AT183" s="6" t="s">
        <v>134</v>
      </c>
      <c r="AU183" s="6" t="s">
        <v>74</v>
      </c>
      <c r="AY183" s="6" t="s">
        <v>133</v>
      </c>
      <c r="BE183" s="116">
        <f>IF($U$183="základní",$N$183,0)</f>
        <v>0</v>
      </c>
      <c r="BF183" s="116">
        <f>IF($U$183="snížená",$N$183,0)</f>
        <v>0</v>
      </c>
      <c r="BG183" s="116">
        <f>IF($U$183="zákl. přenesená",$N$183,0)</f>
        <v>0</v>
      </c>
      <c r="BH183" s="116">
        <f>IF($U$183="sníž. přenesená",$N$183,0)</f>
        <v>0</v>
      </c>
      <c r="BI183" s="116">
        <f>IF($U$183="nulová",$N$183,0)</f>
        <v>0</v>
      </c>
      <c r="BJ183" s="6" t="s">
        <v>74</v>
      </c>
      <c r="BK183" s="116">
        <f>ROUND($L$183*$K$183,2)</f>
        <v>0</v>
      </c>
      <c r="BL183" s="6" t="s">
        <v>219</v>
      </c>
      <c r="BM183" s="6" t="s">
        <v>933</v>
      </c>
    </row>
    <row r="184" spans="2:65" s="6" customFormat="1" ht="27" customHeight="1" x14ac:dyDescent="0.3">
      <c r="B184" s="19"/>
      <c r="C184" s="109" t="s">
        <v>435</v>
      </c>
      <c r="D184" s="109" t="s">
        <v>134</v>
      </c>
      <c r="E184" s="110" t="s">
        <v>934</v>
      </c>
      <c r="F184" s="236" t="s">
        <v>935</v>
      </c>
      <c r="G184" s="235"/>
      <c r="H184" s="235"/>
      <c r="I184" s="235"/>
      <c r="J184" s="111" t="s">
        <v>213</v>
      </c>
      <c r="K184" s="112">
        <v>1</v>
      </c>
      <c r="L184" s="234"/>
      <c r="M184" s="235"/>
      <c r="N184" s="234">
        <f>ROUND($L$184*$K$184,2)</f>
        <v>0</v>
      </c>
      <c r="O184" s="235"/>
      <c r="P184" s="235"/>
      <c r="Q184" s="235"/>
      <c r="R184" s="20"/>
      <c r="T184" s="113"/>
      <c r="U184" s="26" t="s">
        <v>32</v>
      </c>
      <c r="V184" s="114">
        <v>0</v>
      </c>
      <c r="W184" s="114">
        <f>$V$184*$K$184</f>
        <v>0</v>
      </c>
      <c r="X184" s="114">
        <v>8.8999999999999995E-4</v>
      </c>
      <c r="Y184" s="114">
        <f>$X$184*$K$184</f>
        <v>8.8999999999999995E-4</v>
      </c>
      <c r="Z184" s="114">
        <v>0</v>
      </c>
      <c r="AA184" s="115">
        <f>$Z$184*$K$184</f>
        <v>0</v>
      </c>
      <c r="AR184" s="6" t="s">
        <v>219</v>
      </c>
      <c r="AT184" s="6" t="s">
        <v>134</v>
      </c>
      <c r="AU184" s="6" t="s">
        <v>74</v>
      </c>
      <c r="AY184" s="6" t="s">
        <v>133</v>
      </c>
      <c r="BE184" s="116">
        <f>IF($U$184="základní",$N$184,0)</f>
        <v>0</v>
      </c>
      <c r="BF184" s="116">
        <f>IF($U$184="snížená",$N$184,0)</f>
        <v>0</v>
      </c>
      <c r="BG184" s="116">
        <f>IF($U$184="zákl. přenesená",$N$184,0)</f>
        <v>0</v>
      </c>
      <c r="BH184" s="116">
        <f>IF($U$184="sníž. přenesená",$N$184,0)</f>
        <v>0</v>
      </c>
      <c r="BI184" s="116">
        <f>IF($U$184="nulová",$N$184,0)</f>
        <v>0</v>
      </c>
      <c r="BJ184" s="6" t="s">
        <v>74</v>
      </c>
      <c r="BK184" s="116">
        <f>ROUND($L$184*$K$184,2)</f>
        <v>0</v>
      </c>
      <c r="BL184" s="6" t="s">
        <v>219</v>
      </c>
      <c r="BM184" s="6" t="s">
        <v>936</v>
      </c>
    </row>
    <row r="185" spans="2:65" s="6" customFormat="1" ht="27" customHeight="1" x14ac:dyDescent="0.3">
      <c r="B185" s="19"/>
      <c r="C185" s="109" t="s">
        <v>440</v>
      </c>
      <c r="D185" s="109" t="s">
        <v>134</v>
      </c>
      <c r="E185" s="110" t="s">
        <v>937</v>
      </c>
      <c r="F185" s="236" t="s">
        <v>938</v>
      </c>
      <c r="G185" s="235"/>
      <c r="H185" s="235"/>
      <c r="I185" s="235"/>
      <c r="J185" s="111" t="s">
        <v>213</v>
      </c>
      <c r="K185" s="112">
        <v>2</v>
      </c>
      <c r="L185" s="234"/>
      <c r="M185" s="235"/>
      <c r="N185" s="234">
        <f>ROUND($L$185*$K$185,2)</f>
        <v>0</v>
      </c>
      <c r="O185" s="235"/>
      <c r="P185" s="235"/>
      <c r="Q185" s="235"/>
      <c r="R185" s="20"/>
      <c r="T185" s="113"/>
      <c r="U185" s="26" t="s">
        <v>32</v>
      </c>
      <c r="V185" s="114">
        <v>0</v>
      </c>
      <c r="W185" s="114">
        <f>$V$185*$K$185</f>
        <v>0</v>
      </c>
      <c r="X185" s="114">
        <v>8.4999999999999995E-4</v>
      </c>
      <c r="Y185" s="114">
        <f>$X$185*$K$185</f>
        <v>1.6999999999999999E-3</v>
      </c>
      <c r="Z185" s="114">
        <v>0</v>
      </c>
      <c r="AA185" s="115">
        <f>$Z$185*$K$185</f>
        <v>0</v>
      </c>
      <c r="AR185" s="6" t="s">
        <v>219</v>
      </c>
      <c r="AT185" s="6" t="s">
        <v>134</v>
      </c>
      <c r="AU185" s="6" t="s">
        <v>74</v>
      </c>
      <c r="AY185" s="6" t="s">
        <v>133</v>
      </c>
      <c r="BE185" s="116">
        <f>IF($U$185="základní",$N$185,0)</f>
        <v>0</v>
      </c>
      <c r="BF185" s="116">
        <f>IF($U$185="snížená",$N$185,0)</f>
        <v>0</v>
      </c>
      <c r="BG185" s="116">
        <f>IF($U$185="zákl. přenesená",$N$185,0)</f>
        <v>0</v>
      </c>
      <c r="BH185" s="116">
        <f>IF($U$185="sníž. přenesená",$N$185,0)</f>
        <v>0</v>
      </c>
      <c r="BI185" s="116">
        <f>IF($U$185="nulová",$N$185,0)</f>
        <v>0</v>
      </c>
      <c r="BJ185" s="6" t="s">
        <v>74</v>
      </c>
      <c r="BK185" s="116">
        <f>ROUND($L$185*$K$185,2)</f>
        <v>0</v>
      </c>
      <c r="BL185" s="6" t="s">
        <v>219</v>
      </c>
      <c r="BM185" s="6" t="s">
        <v>939</v>
      </c>
    </row>
    <row r="186" spans="2:65" s="6" customFormat="1" ht="27" customHeight="1" x14ac:dyDescent="0.3">
      <c r="B186" s="19"/>
      <c r="C186" s="109" t="s">
        <v>445</v>
      </c>
      <c r="D186" s="109" t="s">
        <v>134</v>
      </c>
      <c r="E186" s="110" t="s">
        <v>940</v>
      </c>
      <c r="F186" s="236" t="s">
        <v>941</v>
      </c>
      <c r="G186" s="235"/>
      <c r="H186" s="235"/>
      <c r="I186" s="235"/>
      <c r="J186" s="111" t="s">
        <v>213</v>
      </c>
      <c r="K186" s="112">
        <v>2</v>
      </c>
      <c r="L186" s="234"/>
      <c r="M186" s="235"/>
      <c r="N186" s="234">
        <f>ROUND($L$186*$K$186,2)</f>
        <v>0</v>
      </c>
      <c r="O186" s="235"/>
      <c r="P186" s="235"/>
      <c r="Q186" s="235"/>
      <c r="R186" s="20"/>
      <c r="T186" s="113"/>
      <c r="U186" s="26" t="s">
        <v>32</v>
      </c>
      <c r="V186" s="114">
        <v>0</v>
      </c>
      <c r="W186" s="114">
        <f>$V$186*$K$186</f>
        <v>0</v>
      </c>
      <c r="X186" s="114">
        <v>0</v>
      </c>
      <c r="Y186" s="114">
        <f>$X$186*$K$186</f>
        <v>0</v>
      </c>
      <c r="Z186" s="114">
        <v>0</v>
      </c>
      <c r="AA186" s="115">
        <f>$Z$186*$K$186</f>
        <v>0</v>
      </c>
      <c r="AR186" s="6" t="s">
        <v>219</v>
      </c>
      <c r="AT186" s="6" t="s">
        <v>134</v>
      </c>
      <c r="AU186" s="6" t="s">
        <v>74</v>
      </c>
      <c r="AY186" s="6" t="s">
        <v>133</v>
      </c>
      <c r="BE186" s="116">
        <f>IF($U$186="základní",$N$186,0)</f>
        <v>0</v>
      </c>
      <c r="BF186" s="116">
        <f>IF($U$186="snížená",$N$186,0)</f>
        <v>0</v>
      </c>
      <c r="BG186" s="116">
        <f>IF($U$186="zákl. přenesená",$N$186,0)</f>
        <v>0</v>
      </c>
      <c r="BH186" s="116">
        <f>IF($U$186="sníž. přenesená",$N$186,0)</f>
        <v>0</v>
      </c>
      <c r="BI186" s="116">
        <f>IF($U$186="nulová",$N$186,0)</f>
        <v>0</v>
      </c>
      <c r="BJ186" s="6" t="s">
        <v>74</v>
      </c>
      <c r="BK186" s="116">
        <f>ROUND($L$186*$K$186,2)</f>
        <v>0</v>
      </c>
      <c r="BL186" s="6" t="s">
        <v>219</v>
      </c>
      <c r="BM186" s="6" t="s">
        <v>942</v>
      </c>
    </row>
    <row r="187" spans="2:65" s="6" customFormat="1" ht="27" customHeight="1" x14ac:dyDescent="0.3">
      <c r="B187" s="19"/>
      <c r="C187" s="109" t="s">
        <v>449</v>
      </c>
      <c r="D187" s="109" t="s">
        <v>134</v>
      </c>
      <c r="E187" s="110" t="s">
        <v>943</v>
      </c>
      <c r="F187" s="236" t="s">
        <v>944</v>
      </c>
      <c r="G187" s="235"/>
      <c r="H187" s="235"/>
      <c r="I187" s="235"/>
      <c r="J187" s="111" t="s">
        <v>902</v>
      </c>
      <c r="K187" s="112">
        <v>1</v>
      </c>
      <c r="L187" s="234"/>
      <c r="M187" s="235"/>
      <c r="N187" s="234">
        <f>ROUND($L$187*$K$187,2)</f>
        <v>0</v>
      </c>
      <c r="O187" s="235"/>
      <c r="P187" s="235"/>
      <c r="Q187" s="235"/>
      <c r="R187" s="20"/>
      <c r="T187" s="113"/>
      <c r="U187" s="26" t="s">
        <v>32</v>
      </c>
      <c r="V187" s="114">
        <v>0</v>
      </c>
      <c r="W187" s="114">
        <f>$V$187*$K$187</f>
        <v>0</v>
      </c>
      <c r="X187" s="114">
        <v>3.0000000000000001E-5</v>
      </c>
      <c r="Y187" s="114">
        <f>$X$187*$K$187</f>
        <v>3.0000000000000001E-5</v>
      </c>
      <c r="Z187" s="114">
        <v>0</v>
      </c>
      <c r="AA187" s="115">
        <f>$Z$187*$K$187</f>
        <v>0</v>
      </c>
      <c r="AR187" s="6" t="s">
        <v>219</v>
      </c>
      <c r="AT187" s="6" t="s">
        <v>134</v>
      </c>
      <c r="AU187" s="6" t="s">
        <v>74</v>
      </c>
      <c r="AY187" s="6" t="s">
        <v>133</v>
      </c>
      <c r="BE187" s="116">
        <f>IF($U$187="základní",$N$187,0)</f>
        <v>0</v>
      </c>
      <c r="BF187" s="116">
        <f>IF($U$187="snížená",$N$187,0)</f>
        <v>0</v>
      </c>
      <c r="BG187" s="116">
        <f>IF($U$187="zákl. přenesená",$N$187,0)</f>
        <v>0</v>
      </c>
      <c r="BH187" s="116">
        <f>IF($U$187="sníž. přenesená",$N$187,0)</f>
        <v>0</v>
      </c>
      <c r="BI187" s="116">
        <f>IF($U$187="nulová",$N$187,0)</f>
        <v>0</v>
      </c>
      <c r="BJ187" s="6" t="s">
        <v>74</v>
      </c>
      <c r="BK187" s="116">
        <f>ROUND($L$187*$K$187,2)</f>
        <v>0</v>
      </c>
      <c r="BL187" s="6" t="s">
        <v>219</v>
      </c>
      <c r="BM187" s="6" t="s">
        <v>945</v>
      </c>
    </row>
    <row r="188" spans="2:65" s="6" customFormat="1" ht="39" customHeight="1" x14ac:dyDescent="0.3">
      <c r="B188" s="19"/>
      <c r="C188" s="109" t="s">
        <v>454</v>
      </c>
      <c r="D188" s="109" t="s">
        <v>134</v>
      </c>
      <c r="E188" s="110" t="s">
        <v>946</v>
      </c>
      <c r="F188" s="236" t="s">
        <v>947</v>
      </c>
      <c r="G188" s="235"/>
      <c r="H188" s="235"/>
      <c r="I188" s="235"/>
      <c r="J188" s="111" t="s">
        <v>213</v>
      </c>
      <c r="K188" s="112">
        <v>1</v>
      </c>
      <c r="L188" s="234"/>
      <c r="M188" s="235"/>
      <c r="N188" s="234">
        <f>ROUND($L$188*$K$188,2)</f>
        <v>0</v>
      </c>
      <c r="O188" s="235"/>
      <c r="P188" s="235"/>
      <c r="Q188" s="235"/>
      <c r="R188" s="20"/>
      <c r="T188" s="113"/>
      <c r="U188" s="26" t="s">
        <v>32</v>
      </c>
      <c r="V188" s="114">
        <v>0</v>
      </c>
      <c r="W188" s="114">
        <f>$V$188*$K$188</f>
        <v>0</v>
      </c>
      <c r="X188" s="114">
        <v>3.5999999999999997E-2</v>
      </c>
      <c r="Y188" s="114">
        <f>$X$188*$K$188</f>
        <v>3.5999999999999997E-2</v>
      </c>
      <c r="Z188" s="114">
        <v>0</v>
      </c>
      <c r="AA188" s="115">
        <f>$Z$188*$K$188</f>
        <v>0</v>
      </c>
      <c r="AR188" s="6" t="s">
        <v>219</v>
      </c>
      <c r="AT188" s="6" t="s">
        <v>134</v>
      </c>
      <c r="AU188" s="6" t="s">
        <v>74</v>
      </c>
      <c r="AY188" s="6" t="s">
        <v>133</v>
      </c>
      <c r="BE188" s="116">
        <f>IF($U$188="základní",$N$188,0)</f>
        <v>0</v>
      </c>
      <c r="BF188" s="116">
        <f>IF($U$188="snížená",$N$188,0)</f>
        <v>0</v>
      </c>
      <c r="BG188" s="116">
        <f>IF($U$188="zákl. přenesená",$N$188,0)</f>
        <v>0</v>
      </c>
      <c r="BH188" s="116">
        <f>IF($U$188="sníž. přenesená",$N$188,0)</f>
        <v>0</v>
      </c>
      <c r="BI188" s="116">
        <f>IF($U$188="nulová",$N$188,0)</f>
        <v>0</v>
      </c>
      <c r="BJ188" s="6" t="s">
        <v>74</v>
      </c>
      <c r="BK188" s="116">
        <f>ROUND($L$188*$K$188,2)</f>
        <v>0</v>
      </c>
      <c r="BL188" s="6" t="s">
        <v>219</v>
      </c>
      <c r="BM188" s="6" t="s">
        <v>948</v>
      </c>
    </row>
    <row r="189" spans="2:65" s="6" customFormat="1" ht="27" customHeight="1" x14ac:dyDescent="0.3">
      <c r="B189" s="19"/>
      <c r="C189" s="109" t="s">
        <v>458</v>
      </c>
      <c r="D189" s="109" t="s">
        <v>134</v>
      </c>
      <c r="E189" s="110" t="s">
        <v>949</v>
      </c>
      <c r="F189" s="236" t="s">
        <v>950</v>
      </c>
      <c r="G189" s="235"/>
      <c r="H189" s="235"/>
      <c r="I189" s="235"/>
      <c r="J189" s="111" t="s">
        <v>213</v>
      </c>
      <c r="K189" s="112">
        <v>2</v>
      </c>
      <c r="L189" s="234"/>
      <c r="M189" s="235"/>
      <c r="N189" s="234">
        <f>ROUND($L$189*$K$189,2)</f>
        <v>0</v>
      </c>
      <c r="O189" s="235"/>
      <c r="P189" s="235"/>
      <c r="Q189" s="235"/>
      <c r="R189" s="20"/>
      <c r="T189" s="113"/>
      <c r="U189" s="26" t="s">
        <v>32</v>
      </c>
      <c r="V189" s="114">
        <v>0</v>
      </c>
      <c r="W189" s="114">
        <f>$V$189*$K$189</f>
        <v>0</v>
      </c>
      <c r="X189" s="114">
        <v>8.0000000000000002E-3</v>
      </c>
      <c r="Y189" s="114">
        <f>$X$189*$K$189</f>
        <v>1.6E-2</v>
      </c>
      <c r="Z189" s="114">
        <v>0</v>
      </c>
      <c r="AA189" s="115">
        <f>$Z$189*$K$189</f>
        <v>0</v>
      </c>
      <c r="AR189" s="6" t="s">
        <v>219</v>
      </c>
      <c r="AT189" s="6" t="s">
        <v>134</v>
      </c>
      <c r="AU189" s="6" t="s">
        <v>74</v>
      </c>
      <c r="AY189" s="6" t="s">
        <v>133</v>
      </c>
      <c r="BE189" s="116">
        <f>IF($U$189="základní",$N$189,0)</f>
        <v>0</v>
      </c>
      <c r="BF189" s="116">
        <f>IF($U$189="snížená",$N$189,0)</f>
        <v>0</v>
      </c>
      <c r="BG189" s="116">
        <f>IF($U$189="zákl. přenesená",$N$189,0)</f>
        <v>0</v>
      </c>
      <c r="BH189" s="116">
        <f>IF($U$189="sníž. přenesená",$N$189,0)</f>
        <v>0</v>
      </c>
      <c r="BI189" s="116">
        <f>IF($U$189="nulová",$N$189,0)</f>
        <v>0</v>
      </c>
      <c r="BJ189" s="6" t="s">
        <v>74</v>
      </c>
      <c r="BK189" s="116">
        <f>ROUND($L$189*$K$189,2)</f>
        <v>0</v>
      </c>
      <c r="BL189" s="6" t="s">
        <v>219</v>
      </c>
      <c r="BM189" s="6" t="s">
        <v>951</v>
      </c>
    </row>
    <row r="190" spans="2:65" s="6" customFormat="1" ht="27" customHeight="1" x14ac:dyDescent="0.3">
      <c r="B190" s="19"/>
      <c r="C190" s="109" t="s">
        <v>463</v>
      </c>
      <c r="D190" s="109" t="s">
        <v>134</v>
      </c>
      <c r="E190" s="110" t="s">
        <v>952</v>
      </c>
      <c r="F190" s="236" t="s">
        <v>953</v>
      </c>
      <c r="G190" s="235"/>
      <c r="H190" s="235"/>
      <c r="I190" s="235"/>
      <c r="J190" s="111" t="s">
        <v>158</v>
      </c>
      <c r="K190" s="112">
        <v>0.161</v>
      </c>
      <c r="L190" s="234"/>
      <c r="M190" s="235"/>
      <c r="N190" s="234">
        <f>ROUND($L$190*$K$190,2)</f>
        <v>0</v>
      </c>
      <c r="O190" s="235"/>
      <c r="P190" s="235"/>
      <c r="Q190" s="235"/>
      <c r="R190" s="20"/>
      <c r="T190" s="113"/>
      <c r="U190" s="141" t="s">
        <v>32</v>
      </c>
      <c r="V190" s="142">
        <v>0</v>
      </c>
      <c r="W190" s="142">
        <f>$V$190*$K$190</f>
        <v>0</v>
      </c>
      <c r="X190" s="142">
        <v>0</v>
      </c>
      <c r="Y190" s="142">
        <f>$X$190*$K$190</f>
        <v>0</v>
      </c>
      <c r="Z190" s="142">
        <v>0</v>
      </c>
      <c r="AA190" s="143">
        <f>$Z$190*$K$190</f>
        <v>0</v>
      </c>
      <c r="AR190" s="6" t="s">
        <v>219</v>
      </c>
      <c r="AT190" s="6" t="s">
        <v>134</v>
      </c>
      <c r="AU190" s="6" t="s">
        <v>74</v>
      </c>
      <c r="AY190" s="6" t="s">
        <v>133</v>
      </c>
      <c r="BE190" s="116">
        <f>IF($U$190="základní",$N$190,0)</f>
        <v>0</v>
      </c>
      <c r="BF190" s="116">
        <f>IF($U$190="snížená",$N$190,0)</f>
        <v>0</v>
      </c>
      <c r="BG190" s="116">
        <f>IF($U$190="zákl. přenesená",$N$190,0)</f>
        <v>0</v>
      </c>
      <c r="BH190" s="116">
        <f>IF($U$190="sníž. přenesená",$N$190,0)</f>
        <v>0</v>
      </c>
      <c r="BI190" s="116">
        <f>IF($U$190="nulová",$N$190,0)</f>
        <v>0</v>
      </c>
      <c r="BJ190" s="6" t="s">
        <v>74</v>
      </c>
      <c r="BK190" s="116">
        <f>ROUND($L$190*$K$190,2)</f>
        <v>0</v>
      </c>
      <c r="BL190" s="6" t="s">
        <v>219</v>
      </c>
      <c r="BM190" s="6" t="s">
        <v>954</v>
      </c>
    </row>
    <row r="191" spans="2:65" s="6" customFormat="1" ht="7.5" customHeight="1" x14ac:dyDescent="0.3"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3"/>
    </row>
    <row r="526" s="2" customFormat="1" ht="14.25" customHeight="1" x14ac:dyDescent="0.3"/>
  </sheetData>
  <mergeCells count="260">
    <mergeCell ref="D99:M9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F126:I126"/>
    <mergeCell ref="L126:M126"/>
    <mergeCell ref="N126:Q126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8:I128"/>
    <mergeCell ref="L128:M128"/>
    <mergeCell ref="N128:Q128"/>
    <mergeCell ref="F130:I130"/>
    <mergeCell ref="L130:M130"/>
    <mergeCell ref="N130:Q130"/>
    <mergeCell ref="F132:I132"/>
    <mergeCell ref="L132:M132"/>
    <mergeCell ref="N132:Q132"/>
    <mergeCell ref="N131:Q131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N154:Q15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N175:Q175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L186:M186"/>
    <mergeCell ref="N186:Q186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N127:Q127"/>
    <mergeCell ref="N129:Q129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F183:I183"/>
    <mergeCell ref="L183:M183"/>
    <mergeCell ref="N183:Q183"/>
    <mergeCell ref="F184:I184"/>
    <mergeCell ref="L184:M184"/>
    <mergeCell ref="N184:Q184"/>
    <mergeCell ref="N187:Q187"/>
    <mergeCell ref="F188:I188"/>
    <mergeCell ref="L188:M188"/>
    <mergeCell ref="N188:Q188"/>
    <mergeCell ref="F185:I185"/>
    <mergeCell ref="L185:M185"/>
    <mergeCell ref="N185:Q185"/>
    <mergeCell ref="F186:I186"/>
    <mergeCell ref="H1:K1"/>
    <mergeCell ref="S2:AC2"/>
    <mergeCell ref="N118:Q118"/>
    <mergeCell ref="N119:Q119"/>
    <mergeCell ref="N123:Q123"/>
    <mergeCell ref="N125:Q125"/>
    <mergeCell ref="F122:I122"/>
    <mergeCell ref="L122:M122"/>
    <mergeCell ref="N122:Q122"/>
    <mergeCell ref="F124:I124"/>
    <mergeCell ref="L124:M124"/>
    <mergeCell ref="N124:Q124"/>
    <mergeCell ref="F120:I120"/>
    <mergeCell ref="L120:M120"/>
    <mergeCell ref="N120:Q120"/>
    <mergeCell ref="F121:I121"/>
    <mergeCell ref="L121:M121"/>
    <mergeCell ref="N121:Q121"/>
    <mergeCell ref="N89:Q89"/>
    <mergeCell ref="N90:Q90"/>
    <mergeCell ref="N91:Q91"/>
    <mergeCell ref="N92:Q92"/>
    <mergeCell ref="N93:Q93"/>
    <mergeCell ref="N94:Q94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6" tooltip="Rozpočet" display="3) Rozpočet"/>
    <hyperlink ref="S1:T1" location="'Rekapitulace stavby'!C2" tooltip="Rekapitulace stavby" display="Rekapitulace stavby"/>
  </hyperlinks>
  <pageMargins left="0.59027779102325439" right="0.59027779102325439" top="0.52083337306976318" bottom="0.48611113429069519" header="0" footer="0"/>
  <pageSetup paperSize="9" scale="95" fitToHeight="100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02 - Zdravotechnika</vt:lpstr>
      <vt:lpstr>'01 - Stavební část'!Názvy_tisku</vt:lpstr>
      <vt:lpstr>'02 - Zdravotechnika'!Názvy_tisku</vt:lpstr>
      <vt:lpstr>'Rekapitulace stavby'!Názvy_tisku</vt:lpstr>
      <vt:lpstr>'01 - Stavební část'!Oblast_tisku</vt:lpstr>
      <vt:lpstr>'02 - Zdravotechnika'!Oblast_tisku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Mahovský</dc:creator>
  <cp:lastModifiedBy>Jiří Rotschedl</cp:lastModifiedBy>
  <cp:lastPrinted>2016-06-17T09:50:28Z</cp:lastPrinted>
  <dcterms:created xsi:type="dcterms:W3CDTF">2015-11-09T08:41:01Z</dcterms:created>
  <dcterms:modified xsi:type="dcterms:W3CDTF">2016-06-29T13:36:29Z</dcterms:modified>
</cp:coreProperties>
</file>